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6765"/>
  </bookViews>
  <sheets>
    <sheet name="ЦМ с витаминами" sheetId="1" r:id="rId1"/>
    <sheet name="ЦМ по САНПИН" sheetId="2" r:id="rId2"/>
    <sheet name="ЗАВТРАКИ" sheetId="3" r:id="rId3"/>
    <sheet name="ОБЕДЫ" sheetId="4" r:id="rId4"/>
    <sheet name="ПОЛДНИКИ" sheetId="5" r:id="rId5"/>
    <sheet name="ИТОГО" sheetId="7" r:id="rId6"/>
    <sheet name="ТАБЛИЦА ПОВТОРОВ БЛЮД" sheetId="6" r:id="rId7"/>
    <sheet name="ПРИЛОЖЕНИЕ" sheetId="8" r:id="rId8"/>
  </sheets>
  <definedNames>
    <definedName name="_xlnm.Print_Area" localSheetId="1">'ЦМ по САНПИН'!$A$1:$F$270</definedName>
  </definedNames>
  <calcPr calcId="124519"/>
</workbook>
</file>

<file path=xl/calcChain.xml><?xml version="1.0" encoding="utf-8"?>
<calcChain xmlns="http://schemas.openxmlformats.org/spreadsheetml/2006/main">
  <c r="F71" i="3"/>
  <c r="E71"/>
  <c r="D71"/>
  <c r="C71"/>
  <c r="F29"/>
  <c r="E29"/>
  <c r="D29"/>
  <c r="C29"/>
  <c r="F104" i="4"/>
  <c r="E104"/>
  <c r="D104"/>
  <c r="C104"/>
  <c r="F51" i="3"/>
  <c r="E51"/>
  <c r="D51"/>
  <c r="C51"/>
  <c r="F18"/>
  <c r="E18"/>
  <c r="D18"/>
  <c r="C18"/>
  <c r="F116" i="4"/>
  <c r="E116"/>
  <c r="D116"/>
  <c r="C116"/>
  <c r="F20"/>
  <c r="E20"/>
  <c r="D20"/>
  <c r="C20"/>
  <c r="F8"/>
  <c r="E8"/>
  <c r="D8"/>
  <c r="C8"/>
  <c r="G260" i="2"/>
  <c r="D257"/>
  <c r="F256"/>
  <c r="E256"/>
  <c r="D256"/>
  <c r="C256"/>
  <c r="B256"/>
  <c r="B251"/>
  <c r="F243"/>
  <c r="F251" s="1"/>
  <c r="E243"/>
  <c r="E251" s="1"/>
  <c r="D243"/>
  <c r="D251" s="1"/>
  <c r="C243"/>
  <c r="C251" s="1"/>
  <c r="F241"/>
  <c r="E241"/>
  <c r="D241"/>
  <c r="C241"/>
  <c r="B241"/>
  <c r="D230"/>
  <c r="F229"/>
  <c r="E229"/>
  <c r="D229"/>
  <c r="C229"/>
  <c r="B229"/>
  <c r="B223"/>
  <c r="F216"/>
  <c r="F223" s="1"/>
  <c r="E216"/>
  <c r="E223" s="1"/>
  <c r="D216"/>
  <c r="D223" s="1"/>
  <c r="C216"/>
  <c r="C223" s="1"/>
  <c r="F214"/>
  <c r="E214"/>
  <c r="D214"/>
  <c r="C214"/>
  <c r="B214"/>
  <c r="F203"/>
  <c r="E203"/>
  <c r="D203"/>
  <c r="C203"/>
  <c r="B203"/>
  <c r="F198"/>
  <c r="E198"/>
  <c r="D198"/>
  <c r="C198"/>
  <c r="B198"/>
  <c r="F189"/>
  <c r="B189"/>
  <c r="F184"/>
  <c r="E184"/>
  <c r="E189" s="1"/>
  <c r="D184"/>
  <c r="D189" s="1"/>
  <c r="D204" s="1"/>
  <c r="C184"/>
  <c r="C189" s="1"/>
  <c r="F177"/>
  <c r="E177"/>
  <c r="D177"/>
  <c r="C177"/>
  <c r="B177"/>
  <c r="F173"/>
  <c r="E173"/>
  <c r="D173"/>
  <c r="C173"/>
  <c r="B173"/>
  <c r="B165"/>
  <c r="F160"/>
  <c r="F165" s="1"/>
  <c r="E160"/>
  <c r="E165" s="1"/>
  <c r="D160"/>
  <c r="D165" s="1"/>
  <c r="C160"/>
  <c r="C165" s="1"/>
  <c r="F154"/>
  <c r="E154"/>
  <c r="E155" s="1"/>
  <c r="D154"/>
  <c r="C154"/>
  <c r="B154"/>
  <c r="F148"/>
  <c r="E148"/>
  <c r="D148"/>
  <c r="C148"/>
  <c r="B148"/>
  <c r="F139"/>
  <c r="E139"/>
  <c r="D139"/>
  <c r="C139"/>
  <c r="B139"/>
  <c r="F128"/>
  <c r="E128"/>
  <c r="D128"/>
  <c r="C128"/>
  <c r="B128"/>
  <c r="F123"/>
  <c r="E123"/>
  <c r="D123"/>
  <c r="C123"/>
  <c r="B123"/>
  <c r="B114"/>
  <c r="F109"/>
  <c r="F114" s="1"/>
  <c r="E109"/>
  <c r="E114" s="1"/>
  <c r="D109"/>
  <c r="D114" s="1"/>
  <c r="C109"/>
  <c r="C114" s="1"/>
  <c r="F103"/>
  <c r="E103"/>
  <c r="D103"/>
  <c r="C103"/>
  <c r="B103"/>
  <c r="F98"/>
  <c r="F104" s="1"/>
  <c r="E98"/>
  <c r="D98"/>
  <c r="D104" s="1"/>
  <c r="C98"/>
  <c r="B98"/>
  <c r="F89"/>
  <c r="E89"/>
  <c r="D89"/>
  <c r="C89"/>
  <c r="B89"/>
  <c r="F77"/>
  <c r="E77"/>
  <c r="D77"/>
  <c r="C77"/>
  <c r="B77"/>
  <c r="F73"/>
  <c r="E73"/>
  <c r="D73"/>
  <c r="C73"/>
  <c r="B73"/>
  <c r="B64"/>
  <c r="D59"/>
  <c r="F58"/>
  <c r="F64" s="1"/>
  <c r="E58"/>
  <c r="E64" s="1"/>
  <c r="D58"/>
  <c r="D64" s="1"/>
  <c r="C58"/>
  <c r="C64" s="1"/>
  <c r="F51"/>
  <c r="E51"/>
  <c r="D51"/>
  <c r="C51"/>
  <c r="B51"/>
  <c r="B46"/>
  <c r="F43"/>
  <c r="E43"/>
  <c r="D43"/>
  <c r="C43"/>
  <c r="F40"/>
  <c r="F46" s="1"/>
  <c r="E40"/>
  <c r="E46" s="1"/>
  <c r="D40"/>
  <c r="D46" s="1"/>
  <c r="C40"/>
  <c r="C46" s="1"/>
  <c r="B38"/>
  <c r="F33"/>
  <c r="F38" s="1"/>
  <c r="E33"/>
  <c r="E38" s="1"/>
  <c r="D33"/>
  <c r="D38" s="1"/>
  <c r="C33"/>
  <c r="C38" s="1"/>
  <c r="F27"/>
  <c r="E27"/>
  <c r="D27"/>
  <c r="C27"/>
  <c r="B27"/>
  <c r="E22"/>
  <c r="B22"/>
  <c r="F15"/>
  <c r="F22" s="1"/>
  <c r="E15"/>
  <c r="D15"/>
  <c r="D22" s="1"/>
  <c r="C15"/>
  <c r="C22" s="1"/>
  <c r="F13"/>
  <c r="E13"/>
  <c r="D13"/>
  <c r="C13"/>
  <c r="B13"/>
  <c r="P216" i="1"/>
  <c r="O216"/>
  <c r="N216"/>
  <c r="M216"/>
  <c r="L216"/>
  <c r="J216"/>
  <c r="I216"/>
  <c r="H216"/>
  <c r="G216"/>
  <c r="F216"/>
  <c r="E216"/>
  <c r="D216"/>
  <c r="C216"/>
  <c r="P109"/>
  <c r="O109"/>
  <c r="N109"/>
  <c r="M109"/>
  <c r="L109"/>
  <c r="J109"/>
  <c r="I109"/>
  <c r="H109"/>
  <c r="G109"/>
  <c r="F109"/>
  <c r="E109"/>
  <c r="D109"/>
  <c r="C109"/>
  <c r="P58"/>
  <c r="O58"/>
  <c r="N58"/>
  <c r="M58"/>
  <c r="L58"/>
  <c r="J58"/>
  <c r="I58"/>
  <c r="H58"/>
  <c r="G58"/>
  <c r="F58"/>
  <c r="E58"/>
  <c r="D58"/>
  <c r="C58"/>
  <c r="Q243"/>
  <c r="P243"/>
  <c r="O243"/>
  <c r="N243"/>
  <c r="M243"/>
  <c r="L243"/>
  <c r="K243"/>
  <c r="J243"/>
  <c r="I243"/>
  <c r="H243"/>
  <c r="G243"/>
  <c r="F243"/>
  <c r="E243"/>
  <c r="D243"/>
  <c r="C243"/>
  <c r="Q160"/>
  <c r="P160"/>
  <c r="O160"/>
  <c r="N160"/>
  <c r="M160"/>
  <c r="L160"/>
  <c r="K160"/>
  <c r="J160"/>
  <c r="I160"/>
  <c r="H160"/>
  <c r="G160"/>
  <c r="F160"/>
  <c r="E160"/>
  <c r="D160"/>
  <c r="C160"/>
  <c r="Q40"/>
  <c r="P40"/>
  <c r="O40"/>
  <c r="N40"/>
  <c r="M40"/>
  <c r="L40"/>
  <c r="K40"/>
  <c r="J40"/>
  <c r="I40"/>
  <c r="H40"/>
  <c r="G40"/>
  <c r="F40"/>
  <c r="E40"/>
  <c r="D40"/>
  <c r="C40"/>
  <c r="P33"/>
  <c r="O33"/>
  <c r="N33"/>
  <c r="M33"/>
  <c r="L33"/>
  <c r="J33"/>
  <c r="I33"/>
  <c r="H33"/>
  <c r="G33"/>
  <c r="F33"/>
  <c r="E33"/>
  <c r="D33"/>
  <c r="C33"/>
  <c r="Q15"/>
  <c r="P15"/>
  <c r="O15"/>
  <c r="N15"/>
  <c r="M15"/>
  <c r="L15"/>
  <c r="K15"/>
  <c r="J15"/>
  <c r="I15"/>
  <c r="H15"/>
  <c r="G15"/>
  <c r="F15"/>
  <c r="E15"/>
  <c r="D15"/>
  <c r="C15"/>
  <c r="D78" i="2" l="1"/>
  <c r="F78"/>
  <c r="D155"/>
  <c r="F155"/>
  <c r="C178"/>
  <c r="E178"/>
  <c r="F204"/>
  <c r="D28"/>
  <c r="F28"/>
  <c r="C52"/>
  <c r="C155"/>
  <c r="C204"/>
  <c r="E204"/>
  <c r="F230"/>
  <c r="F257"/>
  <c r="D52"/>
  <c r="F52"/>
  <c r="C78"/>
  <c r="E78"/>
  <c r="C268"/>
  <c r="D129"/>
  <c r="F129"/>
  <c r="C28"/>
  <c r="E28"/>
  <c r="E52"/>
  <c r="C230"/>
  <c r="E230"/>
  <c r="C257"/>
  <c r="E257"/>
  <c r="C104"/>
  <c r="E104"/>
  <c r="C129"/>
  <c r="E129"/>
  <c r="E268"/>
  <c r="D178"/>
  <c r="F178"/>
  <c r="F261" s="1"/>
  <c r="F262" s="1"/>
  <c r="D268"/>
  <c r="F82" i="3"/>
  <c r="E82"/>
  <c r="D82"/>
  <c r="C82"/>
  <c r="F184" i="1"/>
  <c r="E184"/>
  <c r="D184"/>
  <c r="C184"/>
  <c r="D261" i="2" l="1"/>
  <c r="D262" s="1"/>
  <c r="E261"/>
  <c r="E262" s="1"/>
  <c r="C261"/>
  <c r="C262" s="1"/>
  <c r="D30" i="3"/>
  <c r="D59" i="1"/>
  <c r="E268" l="1"/>
  <c r="F256" l="1"/>
  <c r="E256"/>
  <c r="D256"/>
  <c r="C256"/>
  <c r="B256"/>
  <c r="F251"/>
  <c r="E251"/>
  <c r="D251"/>
  <c r="C251"/>
  <c r="B251"/>
  <c r="F241"/>
  <c r="E241"/>
  <c r="D241"/>
  <c r="C241"/>
  <c r="B241"/>
  <c r="F229"/>
  <c r="E229"/>
  <c r="D229"/>
  <c r="C229"/>
  <c r="B229"/>
  <c r="F223"/>
  <c r="E223"/>
  <c r="D223"/>
  <c r="C223"/>
  <c r="B223"/>
  <c r="F214"/>
  <c r="E214"/>
  <c r="D214"/>
  <c r="C214"/>
  <c r="B214"/>
  <c r="F203"/>
  <c r="E203"/>
  <c r="D203"/>
  <c r="C203"/>
  <c r="B203"/>
  <c r="F198"/>
  <c r="E198"/>
  <c r="D198"/>
  <c r="C198"/>
  <c r="B198"/>
  <c r="F189"/>
  <c r="E189"/>
  <c r="D189"/>
  <c r="C189"/>
  <c r="B189"/>
  <c r="F177"/>
  <c r="E177"/>
  <c r="D177"/>
  <c r="C177"/>
  <c r="B177"/>
  <c r="F173"/>
  <c r="E173"/>
  <c r="D173"/>
  <c r="C173"/>
  <c r="B173"/>
  <c r="F165"/>
  <c r="E165"/>
  <c r="D165"/>
  <c r="C165"/>
  <c r="B165"/>
  <c r="F154"/>
  <c r="E154"/>
  <c r="D154"/>
  <c r="C154"/>
  <c r="B154"/>
  <c r="F148"/>
  <c r="E148"/>
  <c r="D148"/>
  <c r="C148"/>
  <c r="B148"/>
  <c r="F139"/>
  <c r="E139"/>
  <c r="D139"/>
  <c r="C139"/>
  <c r="B139"/>
  <c r="F128"/>
  <c r="E128"/>
  <c r="D128"/>
  <c r="C128"/>
  <c r="B128"/>
  <c r="F123"/>
  <c r="E123"/>
  <c r="D123"/>
  <c r="C123"/>
  <c r="B123"/>
  <c r="F114"/>
  <c r="E114"/>
  <c r="D114"/>
  <c r="C114"/>
  <c r="B114"/>
  <c r="F103"/>
  <c r="E103"/>
  <c r="D103"/>
  <c r="C103"/>
  <c r="B103"/>
  <c r="F98"/>
  <c r="E98"/>
  <c r="D98"/>
  <c r="C98"/>
  <c r="B98"/>
  <c r="F89"/>
  <c r="E89"/>
  <c r="D89"/>
  <c r="C89"/>
  <c r="B89"/>
  <c r="F77"/>
  <c r="E77"/>
  <c r="D77"/>
  <c r="C77"/>
  <c r="B77"/>
  <c r="F73"/>
  <c r="E73"/>
  <c r="D73"/>
  <c r="C73"/>
  <c r="B73"/>
  <c r="F64"/>
  <c r="E64"/>
  <c r="D64"/>
  <c r="C64"/>
  <c r="B64"/>
  <c r="C268" s="1"/>
  <c r="F51"/>
  <c r="E51"/>
  <c r="D51"/>
  <c r="C51"/>
  <c r="B51"/>
  <c r="B46"/>
  <c r="F43"/>
  <c r="F46" s="1"/>
  <c r="E43"/>
  <c r="E46" s="1"/>
  <c r="D43"/>
  <c r="D46" s="1"/>
  <c r="C43"/>
  <c r="C46" s="1"/>
  <c r="F38"/>
  <c r="E38"/>
  <c r="D38"/>
  <c r="C38"/>
  <c r="B38"/>
  <c r="F27"/>
  <c r="E27"/>
  <c r="D27"/>
  <c r="C27"/>
  <c r="B27"/>
  <c r="F22"/>
  <c r="E22"/>
  <c r="D22"/>
  <c r="C22"/>
  <c r="B22"/>
  <c r="F13"/>
  <c r="E13"/>
  <c r="D13"/>
  <c r="C13"/>
  <c r="B13"/>
  <c r="F23" i="4"/>
  <c r="E23"/>
  <c r="D23"/>
  <c r="C23"/>
  <c r="D268" i="1" l="1"/>
  <c r="C28"/>
  <c r="E28"/>
  <c r="C78"/>
  <c r="E78"/>
  <c r="D104"/>
  <c r="F104"/>
  <c r="C129"/>
  <c r="E129"/>
  <c r="D155"/>
  <c r="F155"/>
  <c r="C178"/>
  <c r="E178"/>
  <c r="D204"/>
  <c r="F204"/>
  <c r="C230"/>
  <c r="E230"/>
  <c r="D257"/>
  <c r="F257"/>
  <c r="D28"/>
  <c r="F28"/>
  <c r="D78"/>
  <c r="F78"/>
  <c r="C104"/>
  <c r="E104"/>
  <c r="D129"/>
  <c r="F129"/>
  <c r="C155"/>
  <c r="E155"/>
  <c r="D178"/>
  <c r="F178"/>
  <c r="C204"/>
  <c r="E204"/>
  <c r="D230"/>
  <c r="F230"/>
  <c r="C257"/>
  <c r="E257"/>
  <c r="D52"/>
  <c r="F52"/>
  <c r="D261"/>
  <c r="D262" s="1"/>
  <c r="C52"/>
  <c r="E52"/>
  <c r="F261" l="1"/>
  <c r="F262" s="1"/>
  <c r="C261"/>
  <c r="C262" s="1"/>
  <c r="E261"/>
  <c r="E262" s="1"/>
  <c r="C91" i="5"/>
  <c r="C92" s="1"/>
  <c r="F85"/>
  <c r="E85"/>
  <c r="D85"/>
  <c r="C85"/>
  <c r="B85"/>
  <c r="F77"/>
  <c r="E77"/>
  <c r="D77"/>
  <c r="C77"/>
  <c r="B77"/>
  <c r="F68"/>
  <c r="E68"/>
  <c r="D68"/>
  <c r="C68"/>
  <c r="B68"/>
  <c r="F60"/>
  <c r="E60"/>
  <c r="D60"/>
  <c r="C60"/>
  <c r="B60"/>
  <c r="F53"/>
  <c r="G91" s="1"/>
  <c r="E53"/>
  <c r="F91" s="1"/>
  <c r="D53"/>
  <c r="E91" s="1"/>
  <c r="C53"/>
  <c r="D91" s="1"/>
  <c r="B53"/>
  <c r="F44"/>
  <c r="E44"/>
  <c r="D44"/>
  <c r="C44"/>
  <c r="B44"/>
  <c r="F36"/>
  <c r="E36"/>
  <c r="D36"/>
  <c r="C36"/>
  <c r="B36"/>
  <c r="F27"/>
  <c r="E27"/>
  <c r="D27"/>
  <c r="C27"/>
  <c r="B27"/>
  <c r="F19"/>
  <c r="E19"/>
  <c r="D19"/>
  <c r="C19"/>
  <c r="B19"/>
  <c r="F11"/>
  <c r="E11"/>
  <c r="D11"/>
  <c r="C11"/>
  <c r="B11"/>
  <c r="F124" i="4"/>
  <c r="E124"/>
  <c r="D124"/>
  <c r="C124"/>
  <c r="B124"/>
  <c r="F111"/>
  <c r="E111"/>
  <c r="D111"/>
  <c r="C111"/>
  <c r="B111"/>
  <c r="F99"/>
  <c r="E99"/>
  <c r="D99"/>
  <c r="C99"/>
  <c r="B99"/>
  <c r="F87"/>
  <c r="E87"/>
  <c r="D87"/>
  <c r="C87"/>
  <c r="B87"/>
  <c r="F76"/>
  <c r="E76"/>
  <c r="D76"/>
  <c r="C76"/>
  <c r="B76"/>
  <c r="F64"/>
  <c r="E64"/>
  <c r="D64"/>
  <c r="C64"/>
  <c r="B64"/>
  <c r="F52"/>
  <c r="E52"/>
  <c r="D52"/>
  <c r="C52"/>
  <c r="B52"/>
  <c r="F39"/>
  <c r="E39"/>
  <c r="D39"/>
  <c r="C39"/>
  <c r="B39"/>
  <c r="F26"/>
  <c r="E26"/>
  <c r="D26"/>
  <c r="C26"/>
  <c r="B26"/>
  <c r="F15"/>
  <c r="E15"/>
  <c r="F130" s="1"/>
  <c r="E19" i="7" s="1"/>
  <c r="E20" s="1"/>
  <c r="D15" i="4"/>
  <c r="C15"/>
  <c r="D130" s="1"/>
  <c r="C19" i="7" s="1"/>
  <c r="C20" s="1"/>
  <c r="B15" i="4"/>
  <c r="F108" i="3"/>
  <c r="E108"/>
  <c r="D108"/>
  <c r="C108"/>
  <c r="B108"/>
  <c r="F97"/>
  <c r="E97"/>
  <c r="D97"/>
  <c r="C97"/>
  <c r="B97"/>
  <c r="F87"/>
  <c r="E87"/>
  <c r="D87"/>
  <c r="C87"/>
  <c r="B87"/>
  <c r="F76"/>
  <c r="E76"/>
  <c r="D76"/>
  <c r="C76"/>
  <c r="B76"/>
  <c r="F66"/>
  <c r="E66"/>
  <c r="D66"/>
  <c r="C66"/>
  <c r="B66"/>
  <c r="F56"/>
  <c r="E56"/>
  <c r="D56"/>
  <c r="C56"/>
  <c r="B56"/>
  <c r="F46"/>
  <c r="E46"/>
  <c r="D46"/>
  <c r="C46"/>
  <c r="B46"/>
  <c r="F35"/>
  <c r="E35"/>
  <c r="D35"/>
  <c r="C35"/>
  <c r="B35"/>
  <c r="F23"/>
  <c r="E23"/>
  <c r="D23"/>
  <c r="C23"/>
  <c r="B23"/>
  <c r="F13"/>
  <c r="E13"/>
  <c r="D13"/>
  <c r="C13"/>
  <c r="B13"/>
  <c r="U260" i="1"/>
  <c r="G241"/>
  <c r="H241"/>
  <c r="I241"/>
  <c r="J241"/>
  <c r="K241"/>
  <c r="L241"/>
  <c r="M241"/>
  <c r="N241"/>
  <c r="O241"/>
  <c r="P241"/>
  <c r="Q241"/>
  <c r="R241"/>
  <c r="S241"/>
  <c r="T241"/>
  <c r="G251"/>
  <c r="H251"/>
  <c r="I251"/>
  <c r="J251"/>
  <c r="K251"/>
  <c r="L251"/>
  <c r="M251"/>
  <c r="N251"/>
  <c r="O251"/>
  <c r="P251"/>
  <c r="Q251"/>
  <c r="R251"/>
  <c r="S251"/>
  <c r="T251"/>
  <c r="G256"/>
  <c r="H256"/>
  <c r="I256"/>
  <c r="J256"/>
  <c r="K256"/>
  <c r="L256"/>
  <c r="M256"/>
  <c r="N256"/>
  <c r="O256"/>
  <c r="P256"/>
  <c r="Q256"/>
  <c r="R256"/>
  <c r="S256"/>
  <c r="T256"/>
  <c r="G229"/>
  <c r="H229"/>
  <c r="I229"/>
  <c r="J229"/>
  <c r="K229"/>
  <c r="L229"/>
  <c r="M229"/>
  <c r="N229"/>
  <c r="O229"/>
  <c r="P229"/>
  <c r="Q229"/>
  <c r="R229"/>
  <c r="S229"/>
  <c r="T229"/>
  <c r="G223"/>
  <c r="H223"/>
  <c r="I223"/>
  <c r="J223"/>
  <c r="K223"/>
  <c r="L223"/>
  <c r="M223"/>
  <c r="N223"/>
  <c r="O223"/>
  <c r="P223"/>
  <c r="Q223"/>
  <c r="R223"/>
  <c r="S223"/>
  <c r="T223"/>
  <c r="G214"/>
  <c r="H214"/>
  <c r="I214"/>
  <c r="J214"/>
  <c r="K214"/>
  <c r="L214"/>
  <c r="M214"/>
  <c r="N214"/>
  <c r="O214"/>
  <c r="P214"/>
  <c r="Q214"/>
  <c r="R214"/>
  <c r="S214"/>
  <c r="T214"/>
  <c r="G203"/>
  <c r="H203"/>
  <c r="I203"/>
  <c r="J203"/>
  <c r="K203"/>
  <c r="L203"/>
  <c r="M203"/>
  <c r="N203"/>
  <c r="O203"/>
  <c r="P203"/>
  <c r="Q203"/>
  <c r="R203"/>
  <c r="S203"/>
  <c r="T203"/>
  <c r="G198"/>
  <c r="H198"/>
  <c r="I198"/>
  <c r="J198"/>
  <c r="K198"/>
  <c r="L198"/>
  <c r="M198"/>
  <c r="N198"/>
  <c r="O198"/>
  <c r="P198"/>
  <c r="Q198"/>
  <c r="R198"/>
  <c r="S198"/>
  <c r="T198"/>
  <c r="G189"/>
  <c r="H189"/>
  <c r="I189"/>
  <c r="J189"/>
  <c r="K189"/>
  <c r="L189"/>
  <c r="M189"/>
  <c r="N189"/>
  <c r="O189"/>
  <c r="P189"/>
  <c r="Q189"/>
  <c r="R189"/>
  <c r="S189"/>
  <c r="T189"/>
  <c r="G177"/>
  <c r="H177"/>
  <c r="I177"/>
  <c r="J177"/>
  <c r="K177"/>
  <c r="L177"/>
  <c r="M177"/>
  <c r="N177"/>
  <c r="O177"/>
  <c r="P177"/>
  <c r="Q177"/>
  <c r="R177"/>
  <c r="S177"/>
  <c r="T177"/>
  <c r="G173"/>
  <c r="H173"/>
  <c r="I173"/>
  <c r="J173"/>
  <c r="K173"/>
  <c r="L173"/>
  <c r="M173"/>
  <c r="N173"/>
  <c r="O173"/>
  <c r="P173"/>
  <c r="Q173"/>
  <c r="R173"/>
  <c r="S173"/>
  <c r="T173"/>
  <c r="G165"/>
  <c r="H165"/>
  <c r="I165"/>
  <c r="J165"/>
  <c r="K165"/>
  <c r="L165"/>
  <c r="M165"/>
  <c r="N165"/>
  <c r="O165"/>
  <c r="P165"/>
  <c r="Q165"/>
  <c r="R165"/>
  <c r="S165"/>
  <c r="T165"/>
  <c r="G154"/>
  <c r="H154"/>
  <c r="I154"/>
  <c r="J154"/>
  <c r="K154"/>
  <c r="L154"/>
  <c r="M154"/>
  <c r="N154"/>
  <c r="O154"/>
  <c r="P154"/>
  <c r="Q154"/>
  <c r="R154"/>
  <c r="S154"/>
  <c r="T154"/>
  <c r="G148"/>
  <c r="H148"/>
  <c r="I148"/>
  <c r="J148"/>
  <c r="K148"/>
  <c r="L148"/>
  <c r="M148"/>
  <c r="N148"/>
  <c r="O148"/>
  <c r="P148"/>
  <c r="Q148"/>
  <c r="R148"/>
  <c r="S148"/>
  <c r="T148"/>
  <c r="G139"/>
  <c r="H139"/>
  <c r="I139"/>
  <c r="J139"/>
  <c r="K139"/>
  <c r="L139"/>
  <c r="M139"/>
  <c r="N139"/>
  <c r="O139"/>
  <c r="P139"/>
  <c r="Q139"/>
  <c r="R139"/>
  <c r="S139"/>
  <c r="T139"/>
  <c r="G128"/>
  <c r="H128"/>
  <c r="I128"/>
  <c r="J128"/>
  <c r="K128"/>
  <c r="L128"/>
  <c r="M128"/>
  <c r="N128"/>
  <c r="O128"/>
  <c r="P128"/>
  <c r="Q128"/>
  <c r="R128"/>
  <c r="S128"/>
  <c r="T128"/>
  <c r="G123"/>
  <c r="H123"/>
  <c r="I123"/>
  <c r="J123"/>
  <c r="K123"/>
  <c r="L123"/>
  <c r="M123"/>
  <c r="N123"/>
  <c r="O123"/>
  <c r="P123"/>
  <c r="Q123"/>
  <c r="R123"/>
  <c r="S123"/>
  <c r="T123"/>
  <c r="G114"/>
  <c r="H114"/>
  <c r="I114"/>
  <c r="J114"/>
  <c r="K114"/>
  <c r="L114"/>
  <c r="M114"/>
  <c r="N114"/>
  <c r="O114"/>
  <c r="P114"/>
  <c r="Q114"/>
  <c r="R114"/>
  <c r="S114"/>
  <c r="T114"/>
  <c r="G103"/>
  <c r="H103"/>
  <c r="I103"/>
  <c r="J103"/>
  <c r="K103"/>
  <c r="L103"/>
  <c r="M103"/>
  <c r="N103"/>
  <c r="O103"/>
  <c r="P103"/>
  <c r="Q103"/>
  <c r="R103"/>
  <c r="S103"/>
  <c r="G98"/>
  <c r="H98"/>
  <c r="I98"/>
  <c r="J98"/>
  <c r="K98"/>
  <c r="L98"/>
  <c r="M98"/>
  <c r="N98"/>
  <c r="O98"/>
  <c r="P98"/>
  <c r="Q98"/>
  <c r="R98"/>
  <c r="S98"/>
  <c r="T98"/>
  <c r="G89"/>
  <c r="H89"/>
  <c r="I89"/>
  <c r="J89"/>
  <c r="K89"/>
  <c r="L89"/>
  <c r="M89"/>
  <c r="N89"/>
  <c r="O89"/>
  <c r="P89"/>
  <c r="Q89"/>
  <c r="R89"/>
  <c r="S89"/>
  <c r="T89"/>
  <c r="G73"/>
  <c r="H73"/>
  <c r="I73"/>
  <c r="J73"/>
  <c r="K73"/>
  <c r="L73"/>
  <c r="M73"/>
  <c r="N73"/>
  <c r="O73"/>
  <c r="P73"/>
  <c r="Q73"/>
  <c r="R73"/>
  <c r="S73"/>
  <c r="T73"/>
  <c r="G77"/>
  <c r="H77"/>
  <c r="I77"/>
  <c r="J77"/>
  <c r="K77"/>
  <c r="L77"/>
  <c r="M77"/>
  <c r="N77"/>
  <c r="O77"/>
  <c r="P77"/>
  <c r="Q77"/>
  <c r="R77"/>
  <c r="S77"/>
  <c r="T77"/>
  <c r="G64"/>
  <c r="H64"/>
  <c r="I64"/>
  <c r="J64"/>
  <c r="K64"/>
  <c r="L64"/>
  <c r="M64"/>
  <c r="N64"/>
  <c r="O64"/>
  <c r="P64"/>
  <c r="Q64"/>
  <c r="R64"/>
  <c r="S64"/>
  <c r="T64"/>
  <c r="G51"/>
  <c r="H51"/>
  <c r="I51"/>
  <c r="J51"/>
  <c r="K51"/>
  <c r="L51"/>
  <c r="M51"/>
  <c r="N51"/>
  <c r="O51"/>
  <c r="P51"/>
  <c r="Q51"/>
  <c r="R51"/>
  <c r="S51"/>
  <c r="T51"/>
  <c r="G46"/>
  <c r="H46"/>
  <c r="I46"/>
  <c r="J46"/>
  <c r="K46"/>
  <c r="L46"/>
  <c r="M46"/>
  <c r="N46"/>
  <c r="O46"/>
  <c r="P46"/>
  <c r="Q46"/>
  <c r="R46"/>
  <c r="S46"/>
  <c r="T46"/>
  <c r="G38"/>
  <c r="H38"/>
  <c r="I38"/>
  <c r="J38"/>
  <c r="K38"/>
  <c r="L38"/>
  <c r="M38"/>
  <c r="N38"/>
  <c r="O38"/>
  <c r="P38"/>
  <c r="Q38"/>
  <c r="R38"/>
  <c r="S38"/>
  <c r="T38"/>
  <c r="G27"/>
  <c r="H27"/>
  <c r="I27"/>
  <c r="J27"/>
  <c r="K27"/>
  <c r="L27"/>
  <c r="M27"/>
  <c r="N27"/>
  <c r="O27"/>
  <c r="P27"/>
  <c r="Q27"/>
  <c r="R27"/>
  <c r="S27"/>
  <c r="T27"/>
  <c r="G22"/>
  <c r="H22"/>
  <c r="I22"/>
  <c r="J22"/>
  <c r="K22"/>
  <c r="L22"/>
  <c r="M22"/>
  <c r="N22"/>
  <c r="O22"/>
  <c r="P22"/>
  <c r="Q22"/>
  <c r="R22"/>
  <c r="S22"/>
  <c r="T22"/>
  <c r="G13"/>
  <c r="H13"/>
  <c r="I13"/>
  <c r="J13"/>
  <c r="K13"/>
  <c r="L13"/>
  <c r="M13"/>
  <c r="N13"/>
  <c r="O13"/>
  <c r="P13"/>
  <c r="Q13"/>
  <c r="R13"/>
  <c r="S13"/>
  <c r="T13"/>
  <c r="C114" i="3" l="1"/>
  <c r="C130" i="4"/>
  <c r="C131" s="1"/>
  <c r="E130"/>
  <c r="D19" i="7" s="1"/>
  <c r="D20" s="1"/>
  <c r="G130" i="4"/>
  <c r="F19" i="7" s="1"/>
  <c r="F20" s="1"/>
  <c r="B19"/>
  <c r="B20" s="1"/>
  <c r="B11"/>
  <c r="B12" s="1"/>
  <c r="M78" i="1"/>
  <c r="D131" i="4"/>
  <c r="F131"/>
  <c r="D114" i="3"/>
  <c r="F114"/>
  <c r="C115"/>
  <c r="E114"/>
  <c r="G114"/>
  <c r="Q78" i="1"/>
  <c r="I78"/>
  <c r="R178"/>
  <c r="J178"/>
  <c r="S28"/>
  <c r="Q28"/>
  <c r="O28"/>
  <c r="M28"/>
  <c r="K28"/>
  <c r="I28"/>
  <c r="G28"/>
  <c r="T104"/>
  <c r="S129"/>
  <c r="O129"/>
  <c r="K129"/>
  <c r="G129"/>
  <c r="N178"/>
  <c r="S230"/>
  <c r="O230"/>
  <c r="K230"/>
  <c r="G230"/>
  <c r="T257"/>
  <c r="R257"/>
  <c r="P257"/>
  <c r="N257"/>
  <c r="L257"/>
  <c r="J257"/>
  <c r="H257"/>
  <c r="T28"/>
  <c r="R28"/>
  <c r="P28"/>
  <c r="N28"/>
  <c r="L28"/>
  <c r="J28"/>
  <c r="H28"/>
  <c r="S178"/>
  <c r="Q178"/>
  <c r="O178"/>
  <c r="M178"/>
  <c r="K178"/>
  <c r="I178"/>
  <c r="G178"/>
  <c r="T204"/>
  <c r="R204"/>
  <c r="P204"/>
  <c r="N204"/>
  <c r="L204"/>
  <c r="J204"/>
  <c r="H204"/>
  <c r="Q230"/>
  <c r="M230"/>
  <c r="I230"/>
  <c r="S52"/>
  <c r="Q52"/>
  <c r="O52"/>
  <c r="M52"/>
  <c r="K52"/>
  <c r="I52"/>
  <c r="R104"/>
  <c r="P104"/>
  <c r="N104"/>
  <c r="L104"/>
  <c r="J104"/>
  <c r="H104"/>
  <c r="Q129"/>
  <c r="M129"/>
  <c r="I129"/>
  <c r="T52"/>
  <c r="R52"/>
  <c r="P52"/>
  <c r="N52"/>
  <c r="L52"/>
  <c r="J52"/>
  <c r="H52"/>
  <c r="S78"/>
  <c r="O78"/>
  <c r="K78"/>
  <c r="G78"/>
  <c r="T129"/>
  <c r="R129"/>
  <c r="P129"/>
  <c r="N129"/>
  <c r="L129"/>
  <c r="J129"/>
  <c r="H129"/>
  <c r="S155"/>
  <c r="Q155"/>
  <c r="O155"/>
  <c r="M155"/>
  <c r="K155"/>
  <c r="I155"/>
  <c r="G155"/>
  <c r="T178"/>
  <c r="P178"/>
  <c r="L178"/>
  <c r="H178"/>
  <c r="T230"/>
  <c r="R230"/>
  <c r="P230"/>
  <c r="N230"/>
  <c r="L230"/>
  <c r="J230"/>
  <c r="H230"/>
  <c r="C22" i="7"/>
  <c r="E22"/>
  <c r="D22"/>
  <c r="D26"/>
  <c r="D27" s="1"/>
  <c r="D29" s="1"/>
  <c r="E92" i="5"/>
  <c r="F26" i="7"/>
  <c r="F27" s="1"/>
  <c r="F29" s="1"/>
  <c r="G92" i="5"/>
  <c r="C26" i="7"/>
  <c r="C27" s="1"/>
  <c r="D92" i="5"/>
  <c r="E26" i="7"/>
  <c r="E27" s="1"/>
  <c r="F92" i="5"/>
  <c r="B26" i="7"/>
  <c r="B27" s="1"/>
  <c r="G52" i="1"/>
  <c r="T78"/>
  <c r="T261" s="1"/>
  <c r="T262" s="1"/>
  <c r="R78"/>
  <c r="P78"/>
  <c r="P261" s="1"/>
  <c r="P262" s="1"/>
  <c r="N78"/>
  <c r="L78"/>
  <c r="L261" s="1"/>
  <c r="L262" s="1"/>
  <c r="J78"/>
  <c r="H78"/>
  <c r="H261" s="1"/>
  <c r="H262" s="1"/>
  <c r="S104"/>
  <c r="Q104"/>
  <c r="O104"/>
  <c r="M104"/>
  <c r="K104"/>
  <c r="I104"/>
  <c r="G104"/>
  <c r="T155"/>
  <c r="R155"/>
  <c r="P155"/>
  <c r="N155"/>
  <c r="L155"/>
  <c r="J155"/>
  <c r="H155"/>
  <c r="S204"/>
  <c r="Q204"/>
  <c r="O204"/>
  <c r="M204"/>
  <c r="K204"/>
  <c r="I204"/>
  <c r="G204"/>
  <c r="S257"/>
  <c r="Q257"/>
  <c r="O257"/>
  <c r="M257"/>
  <c r="K257"/>
  <c r="I257"/>
  <c r="G257"/>
  <c r="G131" i="4" l="1"/>
  <c r="E131"/>
  <c r="J261" i="1"/>
  <c r="J262" s="1"/>
  <c r="N261"/>
  <c r="N262" s="1"/>
  <c r="R261"/>
  <c r="R262" s="1"/>
  <c r="G261"/>
  <c r="G262" s="1"/>
  <c r="O261"/>
  <c r="O262" s="1"/>
  <c r="I261"/>
  <c r="I262" s="1"/>
  <c r="K261"/>
  <c r="K262" s="1"/>
  <c r="S261"/>
  <c r="S262" s="1"/>
  <c r="Q261"/>
  <c r="Q262" s="1"/>
  <c r="M261"/>
  <c r="M262" s="1"/>
  <c r="E115" i="3"/>
  <c r="D11" i="7"/>
  <c r="D12" s="1"/>
  <c r="D14" s="1"/>
  <c r="F115" i="3"/>
  <c r="E11" i="7"/>
  <c r="E12" s="1"/>
  <c r="E4" s="1"/>
  <c r="E6" s="1"/>
  <c r="G115" i="3"/>
  <c r="F11" i="7"/>
  <c r="F12" s="1"/>
  <c r="D115" i="3"/>
  <c r="C11" i="7"/>
  <c r="C12" s="1"/>
  <c r="F22"/>
  <c r="C14"/>
  <c r="E29"/>
  <c r="C29"/>
  <c r="E14" l="1"/>
  <c r="C4"/>
  <c r="C6" s="1"/>
  <c r="D4"/>
  <c r="D6" s="1"/>
  <c r="F14"/>
  <c r="F4"/>
  <c r="F6" s="1"/>
</calcChain>
</file>

<file path=xl/sharedStrings.xml><?xml version="1.0" encoding="utf-8"?>
<sst xmlns="http://schemas.openxmlformats.org/spreadsheetml/2006/main" count="2398" uniqueCount="386">
  <si>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</si>
  <si>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</si>
  <si>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</si>
  <si>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</si>
  <si>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</si>
  <si>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</si>
  <si>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</si>
  <si>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</si>
  <si>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</si>
  <si>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</si>
  <si>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</si>
  <si>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</si>
  <si>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</si>
  <si>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</si>
  <si>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</si>
  <si>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</si>
  <si>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</si>
  <si>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</si>
  <si>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</si>
  <si>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</si>
  <si>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</si>
  <si>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</si>
  <si>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</si>
  <si>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</si>
  <si>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</si>
  <si>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</si>
  <si>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</si>
  <si>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КАША ВЯЗКАЯ МОЛОЧНАЯ ИЗ РИСА И ПШЕНА</t>
  </si>
  <si>
    <t>175</t>
  </si>
  <si>
    <t>2017</t>
  </si>
  <si>
    <t>БУТЕРБРОД С СЫРОМ И МАСЛОМ</t>
  </si>
  <si>
    <t>3</t>
  </si>
  <si>
    <t>2008</t>
  </si>
  <si>
    <t>КОФЕЙНЫЙ НАПИТОК С МОЛОКОМ</t>
  </si>
  <si>
    <t>379</t>
  </si>
  <si>
    <t>ФРУКТЫ СВЕЖИЕ ПО СЕЗОНУ  /ЯБЛОКО/</t>
  </si>
  <si>
    <t>338</t>
  </si>
  <si>
    <t>ХЛЕБ РЖАНОЙ</t>
  </si>
  <si>
    <t>2020</t>
  </si>
  <si>
    <t>Итого за прием пищи:</t>
  </si>
  <si>
    <t>Обед</t>
  </si>
  <si>
    <t>САЛАТ ИЗ КВАШЕНОЙ КАПУСТЫ</t>
  </si>
  <si>
    <t>СУП ЛЮБИТЕЛЬСКИЙ</t>
  </si>
  <si>
    <t>93</t>
  </si>
  <si>
    <t>КАРТОФЕЛЬ ОТВАРНОЙ</t>
  </si>
  <si>
    <t>310</t>
  </si>
  <si>
    <t>ЖАРЕНАЯ РЫБА ПОД МАРИНАДОМ</t>
  </si>
  <si>
    <t>61</t>
  </si>
  <si>
    <t>КИСЕЛЬ ИЗ ЯБЛОК СУШЕНЫХ</t>
  </si>
  <si>
    <t>354</t>
  </si>
  <si>
    <t>ХЛЕБ ПШЕНИЧНЫЙ</t>
  </si>
  <si>
    <t>Полдник</t>
  </si>
  <si>
    <t>РАГУ ИЗ  СУБПРОДУКТОВ</t>
  </si>
  <si>
    <t>289</t>
  </si>
  <si>
    <t>2011</t>
  </si>
  <si>
    <t>СОК ФРУКТОВЫЙ /ЯБЛОЧНЫЙ/</t>
  </si>
  <si>
    <t>389</t>
  </si>
  <si>
    <t>Всего за день:</t>
  </si>
  <si>
    <t>1</t>
  </si>
  <si>
    <t>2 день</t>
  </si>
  <si>
    <t>МЯСО ТУШЕНОЕ С ОВОЩАМИ В СОУСЕ</t>
  </si>
  <si>
    <t>274</t>
  </si>
  <si>
    <t>2012</t>
  </si>
  <si>
    <t>СОК ФРУКТОВЫЙ ВИШНЕВЫЙ</t>
  </si>
  <si>
    <t>ПП</t>
  </si>
  <si>
    <t>БОРЩ С ФАСОЛЬЮ И КАРТОФЕЛЕМ</t>
  </si>
  <si>
    <t>84</t>
  </si>
  <si>
    <t xml:space="preserve">ПЛОВ ИЗ ПТИЦЫ </t>
  </si>
  <si>
    <t>291</t>
  </si>
  <si>
    <t>КИСЛОМОЛОЧНЫЙ НАПИТОК / КЕФИР/</t>
  </si>
  <si>
    <t>386</t>
  </si>
  <si>
    <t>ЗАПЕКАНКА ОВОЩНАЯ С СОУСОМ ТОМАТНЫМ 170/30</t>
  </si>
  <si>
    <t>155</t>
  </si>
  <si>
    <t>ЧАЙ С ЛИМОНОМ</t>
  </si>
  <si>
    <t>377</t>
  </si>
  <si>
    <t>3 день</t>
  </si>
  <si>
    <t>ТТК</t>
  </si>
  <si>
    <t>2023</t>
  </si>
  <si>
    <t>КОМПОТ ИЗ СМЕСИ СУХОФРУКТОВ</t>
  </si>
  <si>
    <t>349</t>
  </si>
  <si>
    <t>ФРУКТЫ СВЕЖИЕ ПО СЕЗОНУ /ЯБЛОКО/</t>
  </si>
  <si>
    <t>СУП КРЕСТЬЯНСКИЙ С КРУПОЙ</t>
  </si>
  <si>
    <t>98</t>
  </si>
  <si>
    <t>РАГУ ИЗ ОВОЩЕЙ</t>
  </si>
  <si>
    <t>143</t>
  </si>
  <si>
    <t>КОТЛЕТЫ  РЫБНЫЕ С МАСЛОМ 100/5</t>
  </si>
  <si>
    <t>234</t>
  </si>
  <si>
    <t>СОК ФРУКТОВЫЙ /ВИНОГРАДНЫЙ</t>
  </si>
  <si>
    <t>МОЛОКО ПРОМ ПРОИЗВОДСТВА Т/П ДЛЯ ДЕТСКОГО ПИТАНИЯ</t>
  </si>
  <si>
    <t>БУТЕРБРОДЫ С КОТЛЕТОЙ КУРИНОЙ И СОЛЕНЫМИ ОГУРЦАМИ 50/90/30</t>
  </si>
  <si>
    <t>9</t>
  </si>
  <si>
    <t>4 день</t>
  </si>
  <si>
    <t>Витамины</t>
  </si>
  <si>
    <t>Минеральные вещества</t>
  </si>
  <si>
    <t>№ рецеп-туры</t>
  </si>
  <si>
    <t>Сборник рецептур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</si>
  <si>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</si>
  <si>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</si>
  <si>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</si>
  <si>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</si>
  <si>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</si>
  <si>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</si>
  <si>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</si>
  <si>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</si>
  <si>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</si>
  <si>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</si>
  <si>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</si>
  <si>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</si>
  <si>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</si>
  <si>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</si>
  <si>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</si>
  <si>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ПУДИНГ ИЗ ТВОРОГА С ЯБЛОКАМИ И ПОВИДЛОМ 200/36</t>
  </si>
  <si>
    <t>240</t>
  </si>
  <si>
    <t>2017</t>
  </si>
  <si>
    <t>2020</t>
  </si>
  <si>
    <t>Обед</t>
  </si>
  <si>
    <t>САЛАТ ИЗ СВЕКЛЫ ОТВАРНОЙ</t>
  </si>
  <si>
    <t>52</t>
  </si>
  <si>
    <t>СУП С МАКАРОННЫМИ ИЗДЕЛИЯМИ</t>
  </si>
  <si>
    <t>111</t>
  </si>
  <si>
    <t>ЖАРКОЕ ПО-ДОМАШНЕМУ</t>
  </si>
  <si>
    <t>259</t>
  </si>
  <si>
    <t>КАКАО С МОЛОКОМ</t>
  </si>
  <si>
    <t>382</t>
  </si>
  <si>
    <t>КОНДИТЕРСКИЕ ИЗДЕЛИЯ /ПЕЧЕНЬЕ САХАРНОЕ/</t>
  </si>
  <si>
    <t>Полдник</t>
  </si>
  <si>
    <t>ЗАПЕКАНКА ИЗ ОВСЯНОЙ И ПШЕННОЙ КРУП С ЯБЛОКАМИ И СГУЩ МОЛОКОМ 170/30</t>
  </si>
  <si>
    <t>192.5</t>
  </si>
  <si>
    <t>ЧАЙ С САХАРОМ</t>
  </si>
  <si>
    <t>376</t>
  </si>
  <si>
    <t>5 день</t>
  </si>
  <si>
    <t xml:space="preserve">КАРТОФЕЛЬНОЕ ПЮРЕ </t>
  </si>
  <si>
    <t>128</t>
  </si>
  <si>
    <t>РЫБА, ТУШЕННАЯ В ТОМАТЕ С ОВОЩАМИ</t>
  </si>
  <si>
    <t>229</t>
  </si>
  <si>
    <t>КОМПОТ ИЗ СВЕЖИХ ПЛОДОВ (1-ЫЙ ВАРИАНТ)</t>
  </si>
  <si>
    <t>342.1</t>
  </si>
  <si>
    <t>ФРУКТЫ СВЕЖИЕ / МАНДАРИНЫ ИЛИ АПЕЛЬСИНЫ/</t>
  </si>
  <si>
    <t>СУП ИЗ ОВОЩЕЙ С ФРИКАДЕЛЬКАМИ 200/50</t>
  </si>
  <si>
    <t>95</t>
  </si>
  <si>
    <t>2008</t>
  </si>
  <si>
    <t>МАКАРОНЫ, ЗАПЕЧЕННЫЕ С ЯЙЦОМ И СЫРОМ</t>
  </si>
  <si>
    <t>206</t>
  </si>
  <si>
    <t>СОК ФРУКТОВЫЙ /ЯБЛОЧНЫЙ</t>
  </si>
  <si>
    <t>389</t>
  </si>
  <si>
    <t>ПП</t>
  </si>
  <si>
    <t>2023</t>
  </si>
  <si>
    <t>ФРУКТЫ СВЕЖИЕ ПО СЕЗОНУ /ЯБЛОКИ/</t>
  </si>
  <si>
    <t>339</t>
  </si>
  <si>
    <t>ПИРОЖКИ ПЕЧЕНЫЕ С КАПУСТОЙ</t>
  </si>
  <si>
    <t>451</t>
  </si>
  <si>
    <t>386</t>
  </si>
  <si>
    <t>6 день</t>
  </si>
  <si>
    <t>2012</t>
  </si>
  <si>
    <t xml:space="preserve">ЧАЙ С МОЛОКОМ </t>
  </si>
  <si>
    <t>378</t>
  </si>
  <si>
    <t>7 день</t>
  </si>
  <si>
    <t>Витамины</t>
  </si>
  <si>
    <t>Минеральные вещества</t>
  </si>
  <si>
    <t>№ рецеп-туры</t>
  </si>
  <si>
    <t>Сборник рецептур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</si>
  <si>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</si>
  <si>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</si>
  <si>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</si>
  <si>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</si>
  <si>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</si>
  <si>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</si>
  <si>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</si>
  <si>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</si>
  <si>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</si>
  <si>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</si>
  <si>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</si>
  <si>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</si>
  <si>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</si>
  <si>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</si>
  <si>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</si>
  <si>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338</t>
  </si>
  <si>
    <t>2017</t>
  </si>
  <si>
    <t>ЛАПШЕВНИК С ТВОРОГОМ И СГУЩЕННЫМ МОЛОКОМ  170/30</t>
  </si>
  <si>
    <t>212</t>
  </si>
  <si>
    <t>ЯЙЦА ВАРЕНЫЕ</t>
  </si>
  <si>
    <t xml:space="preserve">ЧАЙ С  МОЛОКОМ </t>
  </si>
  <si>
    <t>2020</t>
  </si>
  <si>
    <t>Обед</t>
  </si>
  <si>
    <t>САЛАТ ИЗ МОРКОВИ С ЧЕСНОКОМ</t>
  </si>
  <si>
    <t>ТТК</t>
  </si>
  <si>
    <t xml:space="preserve">СУП КАРТОФЕЛЬНЫЙ С БОБОВЫМИ </t>
  </si>
  <si>
    <t>102</t>
  </si>
  <si>
    <t>143</t>
  </si>
  <si>
    <t>ТЕФТЕЛИ МЯСНЫЕ  110/20</t>
  </si>
  <si>
    <t>278</t>
  </si>
  <si>
    <t>КИСЛОМОЛОЧНЫЙ НАПИТОК /КЕФИР/</t>
  </si>
  <si>
    <t>Полдник</t>
  </si>
  <si>
    <t>125</t>
  </si>
  <si>
    <t>234</t>
  </si>
  <si>
    <t>382</t>
  </si>
  <si>
    <t>8 день</t>
  </si>
  <si>
    <t>САЛАТ ИЗ СОЛЕНЫХ  ПОМИДОРОВ С ЛУКОМ</t>
  </si>
  <si>
    <t>291</t>
  </si>
  <si>
    <t>349</t>
  </si>
  <si>
    <t>РАССОЛЬНИК ЛЕНИНГРАДСКИЙ</t>
  </si>
  <si>
    <t>96</t>
  </si>
  <si>
    <t>ЗАПЕКАНКА ИЗ ТВОРОГА / МОЛОКО СГУЩ 200/20</t>
  </si>
  <si>
    <t>223</t>
  </si>
  <si>
    <t>2008</t>
  </si>
  <si>
    <t>БУТЕРБРОДЫ С КОТЛЕТОЙ МЯСНОЙ И СОЛЕНЫМИ ОГУРЦАМИ 30/90/30</t>
  </si>
  <si>
    <t>9</t>
  </si>
  <si>
    <t>КОМПОТ ИЗ СВЕЖИХ ПЛОДОВ (1-ЫЙ ВАРИАНТ) ЯБЛОЧНЫЙ</t>
  </si>
  <si>
    <t>342.1</t>
  </si>
  <si>
    <t>9 день</t>
  </si>
  <si>
    <t>КАША  МОЛОЧНАЯ РИСОВАЯ ЖИДКАЯ</t>
  </si>
  <si>
    <t>189</t>
  </si>
  <si>
    <t xml:space="preserve">КАКАО С МОЛОКОМ </t>
  </si>
  <si>
    <t>ПП</t>
  </si>
  <si>
    <t>2023</t>
  </si>
  <si>
    <t>ФРУКТЫ СВЕЖИЕ ПО СЕЗОНУ/ЯБЛОКИ/</t>
  </si>
  <si>
    <t>СУП-ЛАПША ДОМАШНЯЯ</t>
  </si>
  <si>
    <t>113</t>
  </si>
  <si>
    <t>КАША ПШЕНИЧНАЯ РАССЫПЧАТАЯ С ОВОЩАМИ</t>
  </si>
  <si>
    <t>181</t>
  </si>
  <si>
    <t>БИТОЧКИ  РЫБНЫЕ /СОУС МОЛОЧНЫЙ   100/25</t>
  </si>
  <si>
    <t>СОК ФРУКТОВЫЙ/ВИНОГРАДНЫЙ/</t>
  </si>
  <si>
    <t>389</t>
  </si>
  <si>
    <t>СЫРНИКИ ИЗ ТВОРОГА  СО СМЕТАНОЙ  115/20</t>
  </si>
  <si>
    <t>219</t>
  </si>
  <si>
    <t>2011</t>
  </si>
  <si>
    <t>354</t>
  </si>
  <si>
    <t>КОНДИТЕРСКИЕ ИЗДЕЛИЯ/ ПЕЧЕНЬЕ САХАРНОЕ/</t>
  </si>
  <si>
    <t>15</t>
  </si>
  <si>
    <t>10 день</t>
  </si>
  <si>
    <t>Витамины</t>
  </si>
  <si>
    <t>Минеральные вещества</t>
  </si>
  <si>
    <t>№ рецеп-туры</t>
  </si>
  <si>
    <t>Сборник рецептур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</si>
  <si>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</si>
  <si>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</si>
  <si>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</si>
  <si>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</si>
  <si>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</si>
  <si>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</si>
  <si>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</si>
  <si>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</si>
  <si>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</si>
  <si>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</si>
  <si>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</si>
  <si>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</si>
  <si>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</si>
  <si>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</si>
  <si>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</si>
  <si>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338</t>
  </si>
  <si>
    <t>2017</t>
  </si>
  <si>
    <t>АЗУ С ОВОЩАМИ И МЯСОМ</t>
  </si>
  <si>
    <t>260</t>
  </si>
  <si>
    <t>386</t>
  </si>
  <si>
    <t>2020</t>
  </si>
  <si>
    <t>Обед</t>
  </si>
  <si>
    <t>САЛАТ ОСЕННИЙ</t>
  </si>
  <si>
    <t>ТТК</t>
  </si>
  <si>
    <t>БОРЩ ПО-КУБАНСКИ</t>
  </si>
  <si>
    <t>КАРТОФЕЛЬ  ПО-СТАНИЧНОМУ</t>
  </si>
  <si>
    <t>КОТЛЕТЫ  КУРИНЫЕ "КАЗАЧОК"</t>
  </si>
  <si>
    <t>УЗВАР ИЗ СУШЕНЫХ ПЛОДОВ И ЯГОД</t>
  </si>
  <si>
    <t>Полдник</t>
  </si>
  <si>
    <t>БУЛОЧКА ДОМАШНЯЯ ПП</t>
  </si>
  <si>
    <t>422</t>
  </si>
  <si>
    <t>СЫР (ПОРЦИЯМИ)</t>
  </si>
  <si>
    <t>349</t>
  </si>
  <si>
    <t>САЛАТ ИЗ МОРКОВИ И ЗЕЛЕНОГО ГОРОШКА</t>
  </si>
  <si>
    <t>КАРТОФЕЛЬ ЗАПЕЧЕННЫЙ С ОВОЩАМИ И ЯЙЦОМ</t>
  </si>
  <si>
    <t>КОТЛЕТЫ РЫБНЫЕ ЛЮБИТЕЛЬСКИЕ</t>
  </si>
  <si>
    <t>241</t>
  </si>
  <si>
    <t>2008</t>
  </si>
  <si>
    <t xml:space="preserve">САЛАТ ВИТАМИННЫЙ </t>
  </si>
  <si>
    <t xml:space="preserve">СУП ИЗ ОВОЩЕЙ </t>
  </si>
  <si>
    <t>99</t>
  </si>
  <si>
    <t>ЗАПЕКАНКА ИЗ ПЕЧЕНИ  С ОВОЩАМИ</t>
  </si>
  <si>
    <t xml:space="preserve">СОУС ТОМАТНЫЙ С ОВОЩАМИ </t>
  </si>
  <si>
    <t>ПП</t>
  </si>
  <si>
    <t>2023</t>
  </si>
  <si>
    <t>МАКАРОНЫ, ЗАПЕЧЕННЫЕ С ЯЙЦОМ</t>
  </si>
  <si>
    <t>206</t>
  </si>
  <si>
    <t>342.1</t>
  </si>
  <si>
    <t>КИСЛОМОЛОЧНЫЙ НАПИТОК ЙОГУРТ</t>
  </si>
  <si>
    <t>ИТОГО ЗА ВЕСЬ ПЕРИОД</t>
  </si>
  <si>
    <t>СРЕДНЕЕ ЗНАЧЕНИЕ ЗА ПЕРИОД</t>
  </si>
  <si>
    <t>СОДЕРЖАНИЕ БЕЛКОВ ЖИРОВ И УГЛЕВОДОВ В % СООТНОШЕНИИ</t>
  </si>
  <si>
    <t>ВОЗРАСТ ДЕТЕЙ</t>
  </si>
  <si>
    <t>ЗАВТРАК</t>
  </si>
  <si>
    <t>ОБЕД</t>
  </si>
  <si>
    <t>ПОЛДНИК</t>
  </si>
  <si>
    <t xml:space="preserve"> СУММАРНЫЕ ОБЪЕМЫ БЛЮД ПО ПРИЕМАМ ПИЩИ (В ГРАММАХ)</t>
  </si>
  <si>
    <t>Таблица повторов блюд</t>
  </si>
  <si>
    <r>
      <t>Сезон</t>
    </r>
    <r>
      <rPr>
        <sz val="11"/>
        <rFont val="Times New Roman"/>
        <family val="1"/>
        <charset val="204"/>
      </rPr>
      <t>: ЗИМНЕ-ВЕСЕННИЙ</t>
    </r>
  </si>
  <si>
    <t>Наименование блюд и кулинарных изделий</t>
  </si>
  <si>
    <t>Дни недели</t>
  </si>
  <si>
    <t>№ ДНЯ</t>
  </si>
  <si>
    <t>х</t>
  </si>
  <si>
    <t>СУТОЧНАЯ ПОТРЕБНОСТЬ</t>
  </si>
  <si>
    <t>ВЫПОЛНЕНИЕ ЗА ПЕРИОД    (среднее значение за 10 дней)</t>
  </si>
  <si>
    <t>Соотношение за период:</t>
  </si>
  <si>
    <t>Выполнение от суточной нормы за период, %</t>
  </si>
  <si>
    <t>ИТОГО ЗАВТРАКИ</t>
  </si>
  <si>
    <t>ОБЪЕМЫ БЛЮД</t>
  </si>
  <si>
    <t>ИТОГО ОБЕДЫ</t>
  </si>
  <si>
    <t>ИТОГО ПОЛДНИКИ</t>
  </si>
  <si>
    <t>ПРИЛОЖЕНИЕ 1</t>
  </si>
  <si>
    <t>В предложенном варианте меню фрукты используются в соответствии с  сезоном</t>
  </si>
  <si>
    <t>на 100 грамм съедобной части: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</si>
  <si>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</si>
  <si>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</si>
  <si>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</si>
  <si>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</si>
  <si>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</si>
  <si>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</si>
  <si>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r>
      <rPr>
        <sz val="11"/>
        <rFont val="Times New Roman"/>
        <family val="1"/>
        <charset val="204"/>
      </rPr>
      <t xml:space="preserve"> B</t>
    </r>
    <r>
      <rPr>
        <vertAlign val="subscript"/>
        <sz val="11"/>
        <rFont val="Times New Roman"/>
        <family val="1"/>
        <charset val="204"/>
      </rPr>
      <t>1</t>
    </r>
  </si>
  <si>
    <t>C</t>
  </si>
  <si>
    <t>А</t>
  </si>
  <si>
    <t>E</t>
  </si>
  <si>
    <t>Ca</t>
  </si>
  <si>
    <t>P</t>
  </si>
  <si>
    <t>Mg</t>
  </si>
  <si>
    <t>Fe</t>
  </si>
  <si>
    <t>Яблоки</t>
  </si>
  <si>
    <t>Груши</t>
  </si>
  <si>
    <t>Апельсин</t>
  </si>
  <si>
    <t>Мандарин</t>
  </si>
  <si>
    <t>Банан</t>
  </si>
  <si>
    <t>Слива</t>
  </si>
  <si>
    <t>Виноград</t>
  </si>
  <si>
    <t>Земляника садовая</t>
  </si>
  <si>
    <t>Вишня</t>
  </si>
  <si>
    <t>Черешня</t>
  </si>
  <si>
    <t>Алыча</t>
  </si>
  <si>
    <t>Абрикос</t>
  </si>
  <si>
    <t>Персик</t>
  </si>
  <si>
    <t>5 день 2 неделя</t>
  </si>
  <si>
    <t>4 день 2 неделя</t>
  </si>
  <si>
    <t>3 день 2 неделя</t>
  </si>
  <si>
    <t>2 день 2 неделя</t>
  </si>
  <si>
    <t>1 день 2 неделя</t>
  </si>
  <si>
    <t>5 день 1 неделя</t>
  </si>
  <si>
    <t>4 день 1 неделя</t>
  </si>
  <si>
    <t xml:space="preserve">3 день 1 неделя </t>
  </si>
  <si>
    <t xml:space="preserve">2 день 1 неделя </t>
  </si>
  <si>
    <t>1 день 1 неделя</t>
  </si>
  <si>
    <t>2 день 1 неделя</t>
  </si>
  <si>
    <t>3 день 1 неделя</t>
  </si>
  <si>
    <t xml:space="preserve">5 день 2 неделя </t>
  </si>
  <si>
    <t>Суммарное значение блюд</t>
  </si>
  <si>
    <t>12-18 лет</t>
  </si>
  <si>
    <t>ФРУКТЫ СВЕЖИЕ ПО СЕЗОНУ /МАНДАРИНЫ ИЛИ АПЕЛЬСИНЫ</t>
  </si>
  <si>
    <t>КОТЛЕТЫ РЫБНЫЕ С МАСЛОМ  100/5</t>
  </si>
  <si>
    <t>ПУДИНГ ИЗ ТВОРОГА С ЯБЛОКАМИ И ПОВИДЛОМ 170/30</t>
  </si>
  <si>
    <t>ЛАПШЕВНИК С ТВОРОГОМ И СГУЩЕННЫМ МОЛОКОМ  160/40</t>
  </si>
  <si>
    <t>ТЕФТЕЛИ МЯСНЫЕ  100/20</t>
  </si>
  <si>
    <r>
      <t>Возрастная категория</t>
    </r>
    <r>
      <rPr>
        <sz val="11"/>
        <rFont val="Times New Roman"/>
        <family val="1"/>
        <charset val="204"/>
      </rPr>
      <t>: 12-18 ЛЕТ</t>
    </r>
  </si>
  <si>
    <t xml:space="preserve">РАГУ ИЗ  СУБПРОДУКТОВ ГОВЯЖЬИХ </t>
  </si>
  <si>
    <t>МОЛОКО 2,5 % ПРОМ ПРОИЗВОДСТВА Т/П ДЛЯ ДЕТСКОГО ПИТАНИЯ</t>
  </si>
  <si>
    <t>КИСЛОМОЛОЧНЫЙ НАПИТОК/КЕФИР 2,5 %/</t>
  </si>
  <si>
    <t>ФРУКТЫ СВЕЖИЕ ПО СЕЗОНУ / МАНДАРИНЫ ИЛИ АПЕЛЬСИНЫ/</t>
  </si>
  <si>
    <t>МОЛОКО  2,5 % ПРОМ ПРОИ%ЗВОДСТВА Т/П ДЛЯ ДЕТСКОГО ПИТАНИЯ</t>
  </si>
  <si>
    <t>КИСЛОМОЛОЧНЫЙ НАПИТОК / ЙОГУРТ 2,5 %/</t>
  </si>
  <si>
    <t>КИСЛОМОЛОЧНЫЙ НАПИТОК /КЕФИР 2,5 %/</t>
  </si>
  <si>
    <t>ФРУКТЫ СВЕЖИЕ ПО СЕЗОНУ  / МАНДАРИНЫ ИЛИ АПЕЛЬСИНЫ/</t>
  </si>
  <si>
    <t>КИСЛОМОЛОЧНЫЙ НАПИТОК /ЙОГУРТ 2,5 %/</t>
  </si>
  <si>
    <t>ЗАПЕКАНКА ИЗ СУБПРОДУКТОВ ГОВЯЖЬИХ   С ОВОЩАМИ</t>
  </si>
  <si>
    <t>МОЛОКО 2,5 %ПРОМ ПРОИЗВОДСТВА Т/П ДЛЯ ДЕТСКОГО ПИТАНИЯ</t>
  </si>
  <si>
    <t xml:space="preserve">МОЛОКО 2,5 %ПРОМ ПРОИЗВОДСТВА Т/П ДЛЯ ДЕТСКОГО ПИТАНИЯ </t>
  </si>
  <si>
    <t>КИСЛОМОЛОЧНЫЙ НАПИТОК /ЙОГУРТ 2,5/%</t>
  </si>
  <si>
    <t>КИСЛОМОЛОЧНЫЙ НАПИТОК / КЕФИР 2,5 %/</t>
  </si>
  <si>
    <t>ЗАПЕКАНКА ИЗ СУБПРОДУКТОВ   С ОВОЩАМИ</t>
  </si>
  <si>
    <t>КАРТОФЕЛЬ В МОЛОКЕ</t>
  </si>
  <si>
    <t>ПЕЧЕНЬ ПО-СТРОГАНОВСКИ</t>
  </si>
  <si>
    <t>БУТЕРБРОДЫ С МАСЛОМ И СЫРОМ</t>
  </si>
  <si>
    <t>УТВЕРЖДАЮ
________________________
______/_________________/
"____"______________ 2024 г.</t>
  </si>
  <si>
    <t>СОГЛАСОВАНО
___________________________
____________/______________/
"____"______________ 2024 г.</t>
  </si>
  <si>
    <t>ОСНОВНОЕ ОРГАНИЗОВАННОЕ МЕНЮ ПРИГОТАВЛИВАЕМЫХ БЛЮД ДЛЯ ВОЗРАСТНОЙ КАТЕГОРИИ ДЕТЕЙ 12-18 ЛЕТ  В МО СЕВЕРСКИЙ РАЙОН</t>
  </si>
  <si>
    <t xml:space="preserve">ОСНОВНОЕ ОРГАНИЗОВАННОЕ МЕНЮ ПРИГОТАВЛИВАЕМЫХ БЛЮД ДЛЯ ВОЗРАСТНОЙ КАТЕГОРИИ ДЕТЕЙ 12-18 ЛЕТ </t>
  </si>
  <si>
    <t>ОВОЩИ НАТУРАЛЬНЫЕ ПО СЕЗОНУ /ТОМАТЫ СВЕЖИЕ/</t>
  </si>
  <si>
    <t>71</t>
  </si>
  <si>
    <t>ОВОЩИ НАТУРАЛЬНЫЕ ПО СЕЗОНУ/ ОГУРЦЫ СВЕЖИЕ/</t>
  </si>
  <si>
    <t>ОВОЩИ НАТУРАЛЬНЫЕ ОГУРЦЫ СВЕЖИЕ</t>
  </si>
  <si>
    <t>ОВОЩИ НАТУРАЛЬНЫЕ ТОМАТЫ СВЕЖИЕ</t>
  </si>
  <si>
    <t>САЛАТ ВИТАМИННЫЙ ( 1 ВАРИАНТ)</t>
  </si>
  <si>
    <t>САЛАТ ИЗ СВЕЖИХ ПОМИДОРОВ СО СЛАДКИМ ПЕРЦЕМ</t>
  </si>
  <si>
    <t>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</si>
</sst>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;\-#,##0.0"/>
    <numFmt numFmtId="166" formatCode="#,##0.00;\-#,##0.00"/>
  </numFmts>
  <fonts count="24">
    <font>
      <sz val="8"/>
      <color rgb="FF000000"/>
      <name val="Tahoma"/>
    </font>
    <font>
      <sz val="8"/>
      <color rgb="FF00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name val="Arial"/>
      <family val="2"/>
      <charset val="204"/>
    </font>
    <font>
      <vertAlign val="subscript"/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15" borderId="15"/>
    <xf numFmtId="0" fontId="1" fillId="15" borderId="15"/>
  </cellStyleXfs>
  <cellXfs count="224">
    <xf numFmtId="0" fontId="0" fillId="0" borderId="0" xfId="0"/>
    <xf numFmtId="0" fontId="3" fillId="13" borderId="13" xfId="0" applyFont="1" applyFill="1" applyBorder="1" applyAlignment="1">
      <alignment horizontal="left" vertical="top" wrapText="1"/>
    </xf>
    <xf numFmtId="0" fontId="3" fillId="0" borderId="0" xfId="0" applyFont="1"/>
    <xf numFmtId="0" fontId="7" fillId="6" borderId="5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8" borderId="7" xfId="0" applyFont="1" applyFill="1" applyBorder="1" applyAlignment="1">
      <alignment horizontal="left" vertical="center" wrapText="1"/>
    </xf>
    <xf numFmtId="0" fontId="5" fillId="11" borderId="11" xfId="0" applyFont="1" applyFill="1" applyBorder="1" applyAlignment="1">
      <alignment horizontal="left" vertical="center" wrapText="1"/>
    </xf>
    <xf numFmtId="0" fontId="11" fillId="16" borderId="21" xfId="1" applyFont="1" applyFill="1" applyBorder="1" applyAlignment="1">
      <alignment horizontal="left" vertical="top" wrapText="1"/>
    </xf>
    <xf numFmtId="0" fontId="7" fillId="11" borderId="15" xfId="0" applyFont="1" applyFill="1" applyBorder="1" applyAlignment="1">
      <alignment horizontal="left" vertical="center" wrapText="1"/>
    </xf>
    <xf numFmtId="0" fontId="3" fillId="13" borderId="15" xfId="0" applyFont="1" applyFill="1" applyBorder="1" applyAlignment="1">
      <alignment horizontal="left" vertical="top" wrapText="1"/>
    </xf>
    <xf numFmtId="0" fontId="3" fillId="0" borderId="15" xfId="0" applyFont="1" applyBorder="1"/>
    <xf numFmtId="164" fontId="3" fillId="16" borderId="15" xfId="2" applyNumberFormat="1" applyFont="1" applyFill="1" applyAlignment="1">
      <alignment horizontal="center" vertical="center"/>
    </xf>
    <xf numFmtId="0" fontId="3" fillId="16" borderId="15" xfId="2" applyFont="1" applyFill="1" applyAlignment="1">
      <alignment horizontal="left" vertical="center"/>
    </xf>
    <xf numFmtId="0" fontId="11" fillId="16" borderId="21" xfId="2" applyFont="1" applyFill="1" applyBorder="1" applyAlignment="1">
      <alignment horizontal="center" vertical="center" wrapText="1"/>
    </xf>
    <xf numFmtId="164" fontId="11" fillId="16" borderId="21" xfId="2" applyNumberFormat="1" applyFont="1" applyFill="1" applyBorder="1" applyAlignment="1">
      <alignment horizontal="center" vertical="center" wrapText="1"/>
    </xf>
    <xf numFmtId="0" fontId="7" fillId="16" borderId="15" xfId="2" applyFont="1" applyFill="1" applyAlignment="1">
      <alignment horizontal="center" vertical="center"/>
    </xf>
    <xf numFmtId="0" fontId="7" fillId="16" borderId="15" xfId="2" applyFont="1" applyFill="1" applyAlignment="1">
      <alignment horizontal="left" vertical="center"/>
    </xf>
    <xf numFmtId="164" fontId="7" fillId="16" borderId="15" xfId="2" applyNumberFormat="1" applyFont="1" applyFill="1" applyAlignment="1">
      <alignment horizontal="center" vertical="center"/>
    </xf>
    <xf numFmtId="164" fontId="11" fillId="16" borderId="15" xfId="2" applyNumberFormat="1" applyFont="1" applyFill="1" applyBorder="1" applyAlignment="1">
      <alignment horizontal="center" vertical="center" wrapText="1"/>
    </xf>
    <xf numFmtId="0" fontId="11" fillId="16" borderId="21" xfId="2" applyFont="1" applyFill="1" applyBorder="1" applyAlignment="1">
      <alignment horizontal="center" vertical="center"/>
    </xf>
    <xf numFmtId="164" fontId="11" fillId="16" borderId="21" xfId="2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 wrapText="1"/>
    </xf>
    <xf numFmtId="164" fontId="7" fillId="6" borderId="2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10" borderId="9" xfId="0" applyNumberFormat="1" applyFont="1" applyFill="1" applyBorder="1" applyAlignment="1">
      <alignment horizontal="center" vertical="center" wrapText="1"/>
    </xf>
    <xf numFmtId="164" fontId="7" fillId="12" borderId="15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/>
    </xf>
    <xf numFmtId="164" fontId="7" fillId="16" borderId="15" xfId="2" applyNumberFormat="1" applyFont="1" applyFill="1" applyBorder="1" applyAlignment="1">
      <alignment horizontal="center" vertical="center" wrapText="1"/>
    </xf>
    <xf numFmtId="0" fontId="1" fillId="15" borderId="15" xfId="2"/>
    <xf numFmtId="0" fontId="1" fillId="15" borderId="15" xfId="2" applyAlignment="1"/>
    <xf numFmtId="0" fontId="17" fillId="15" borderId="21" xfId="2" applyFont="1" applyBorder="1" applyAlignment="1">
      <alignment horizontal="center" vertical="center" wrapText="1"/>
    </xf>
    <xf numFmtId="4" fontId="16" fillId="15" borderId="15" xfId="2" applyNumberFormat="1" applyFont="1" applyBorder="1" applyAlignment="1"/>
    <xf numFmtId="0" fontId="16" fillId="15" borderId="15" xfId="2" applyFont="1" applyBorder="1" applyAlignment="1"/>
    <xf numFmtId="0" fontId="12" fillId="15" borderId="21" xfId="2" applyFont="1" applyBorder="1" applyAlignment="1">
      <alignment horizontal="center" vertical="center"/>
    </xf>
    <xf numFmtId="0" fontId="12" fillId="15" borderId="21" xfId="2" applyFont="1" applyBorder="1" applyAlignment="1">
      <alignment horizontal="center" vertical="center" shrinkToFit="1"/>
    </xf>
    <xf numFmtId="0" fontId="19" fillId="15" borderId="21" xfId="2" applyFont="1" applyBorder="1" applyAlignment="1">
      <alignment horizontal="left" vertical="distributed" wrapText="1"/>
    </xf>
    <xf numFmtId="4" fontId="12" fillId="15" borderId="15" xfId="2" applyNumberFormat="1" applyFont="1" applyBorder="1" applyAlignment="1">
      <alignment horizontal="center"/>
    </xf>
    <xf numFmtId="0" fontId="12" fillId="15" borderId="15" xfId="2" applyFont="1" applyBorder="1" applyAlignment="1">
      <alignment horizontal="center"/>
    </xf>
    <xf numFmtId="0" fontId="12" fillId="15" borderId="15" xfId="2" applyFont="1" applyBorder="1" applyAlignment="1"/>
    <xf numFmtId="0" fontId="2" fillId="15" borderId="15" xfId="2" applyFont="1" applyAlignment="1"/>
    <xf numFmtId="0" fontId="20" fillId="15" borderId="21" xfId="2" applyFont="1" applyBorder="1" applyAlignment="1">
      <alignment horizontal="left" vertical="center" wrapText="1"/>
    </xf>
    <xf numFmtId="4" fontId="16" fillId="15" borderId="15" xfId="2" applyNumberFormat="1" applyFont="1" applyBorder="1" applyAlignment="1">
      <alignment horizontal="center"/>
    </xf>
    <xf numFmtId="0" fontId="16" fillId="15" borderId="15" xfId="2" applyFont="1" applyBorder="1" applyAlignment="1">
      <alignment horizontal="center"/>
    </xf>
    <xf numFmtId="0" fontId="20" fillId="15" borderId="15" xfId="2" applyFont="1" applyBorder="1" applyAlignment="1">
      <alignment horizontal="left" vertical="center" wrapText="1"/>
    </xf>
    <xf numFmtId="4" fontId="8" fillId="15" borderId="15" xfId="2" applyNumberFormat="1" applyFont="1" applyAlignment="1">
      <alignment horizontal="center" vertical="center"/>
    </xf>
    <xf numFmtId="0" fontId="8" fillId="15" borderId="15" xfId="2" applyFont="1"/>
    <xf numFmtId="0" fontId="4" fillId="15" borderId="15" xfId="2" applyFont="1"/>
    <xf numFmtId="0" fontId="21" fillId="15" borderId="21" xfId="2" applyFont="1" applyFill="1" applyBorder="1" applyAlignment="1">
      <alignment horizontal="left" vertical="top" wrapText="1"/>
    </xf>
    <xf numFmtId="4" fontId="9" fillId="15" borderId="15" xfId="2" applyNumberFormat="1" applyFont="1" applyAlignment="1">
      <alignment horizontal="center" vertical="center"/>
    </xf>
    <xf numFmtId="0" fontId="9" fillId="15" borderId="15" xfId="2" applyFont="1"/>
    <xf numFmtId="0" fontId="6" fillId="15" borderId="15" xfId="2" applyFont="1"/>
    <xf numFmtId="0" fontId="16" fillId="15" borderId="15" xfId="2" applyFont="1" applyBorder="1"/>
    <xf numFmtId="0" fontId="9" fillId="15" borderId="16" xfId="2" applyFont="1" applyFill="1" applyBorder="1" applyAlignment="1">
      <alignment horizontal="center" vertical="center" wrapText="1"/>
    </xf>
    <xf numFmtId="0" fontId="9" fillId="15" borderId="17" xfId="2" applyFont="1" applyFill="1" applyBorder="1" applyAlignment="1">
      <alignment horizontal="center" vertical="center" wrapText="1"/>
    </xf>
    <xf numFmtId="0" fontId="3" fillId="16" borderId="15" xfId="2" applyFont="1" applyFill="1" applyAlignment="1">
      <alignment horizontal="center" vertical="center"/>
    </xf>
    <xf numFmtId="0" fontId="15" fillId="15" borderId="15" xfId="2" applyFont="1"/>
    <xf numFmtId="0" fontId="22" fillId="15" borderId="15" xfId="2" applyFont="1" applyAlignment="1">
      <alignment vertical="distributed" wrapText="1"/>
    </xf>
    <xf numFmtId="0" fontId="15" fillId="15" borderId="15" xfId="2" applyFont="1" applyBorder="1"/>
    <xf numFmtId="0" fontId="15" fillId="15" borderId="21" xfId="2" applyFont="1" applyBorder="1" applyAlignment="1">
      <alignment horizontal="center" vertical="distributed" wrapText="1"/>
    </xf>
    <xf numFmtId="0" fontId="16" fillId="15" borderId="21" xfId="2" applyFont="1" applyBorder="1" applyAlignment="1">
      <alignment horizontal="center" vertical="distributed" wrapText="1"/>
    </xf>
    <xf numFmtId="0" fontId="16" fillId="15" borderId="27" xfId="2" applyFont="1" applyBorder="1" applyAlignment="1">
      <alignment horizontal="center" vertical="distributed" wrapText="1"/>
    </xf>
    <xf numFmtId="0" fontId="14" fillId="15" borderId="15" xfId="2" applyFont="1" applyBorder="1"/>
    <xf numFmtId="2" fontId="16" fillId="15" borderId="21" xfId="2" applyNumberFormat="1" applyFont="1" applyBorder="1" applyAlignment="1">
      <alignment horizontal="center" vertical="center"/>
    </xf>
    <xf numFmtId="0" fontId="15" fillId="15" borderId="27" xfId="2" applyFont="1" applyBorder="1" applyAlignment="1">
      <alignment horizontal="center" vertical="distributed" wrapText="1"/>
    </xf>
    <xf numFmtId="0" fontId="3" fillId="2" borderId="1" xfId="0" applyFont="1" applyFill="1" applyBorder="1" applyAlignment="1">
      <alignment horizontal="right" vertical="top" wrapText="1"/>
    </xf>
    <xf numFmtId="0" fontId="3" fillId="0" borderId="0" xfId="0" applyFont="1" applyAlignment="1"/>
    <xf numFmtId="0" fontId="3" fillId="15" borderId="15" xfId="2" applyFont="1" applyFill="1" applyBorder="1" applyAlignment="1">
      <alignment horizontal="left" vertical="top" wrapText="1"/>
    </xf>
    <xf numFmtId="0" fontId="3" fillId="15" borderId="15" xfId="2" applyFont="1" applyFill="1" applyBorder="1" applyAlignment="1">
      <alignment horizontal="center" vertical="center" wrapText="1"/>
    </xf>
    <xf numFmtId="0" fontId="16" fillId="16" borderId="21" xfId="2" applyFont="1" applyFill="1" applyBorder="1" applyAlignment="1">
      <alignment horizontal="center" vertical="center" wrapText="1"/>
    </xf>
    <xf numFmtId="164" fontId="9" fillId="15" borderId="16" xfId="2" applyNumberFormat="1" applyFont="1" applyFill="1" applyBorder="1" applyAlignment="1">
      <alignment horizontal="center" vertical="center" wrapText="1"/>
    </xf>
    <xf numFmtId="1" fontId="17" fillId="15" borderId="21" xfId="2" applyNumberFormat="1" applyFont="1" applyBorder="1" applyAlignment="1">
      <alignment horizontal="center" vertical="center" wrapText="1"/>
    </xf>
    <xf numFmtId="1" fontId="18" fillId="15" borderId="21" xfId="2" applyNumberFormat="1" applyFont="1" applyBorder="1" applyAlignment="1">
      <alignment horizontal="center" vertical="center"/>
    </xf>
    <xf numFmtId="1" fontId="12" fillId="15" borderId="21" xfId="2" applyNumberFormat="1" applyFont="1" applyBorder="1" applyAlignment="1">
      <alignment horizontal="center" vertical="center" shrinkToFit="1"/>
    </xf>
    <xf numFmtId="1" fontId="19" fillId="15" borderId="21" xfId="2" applyNumberFormat="1" applyFont="1" applyBorder="1" applyAlignment="1">
      <alignment horizontal="center" vertical="center" wrapText="1"/>
    </xf>
    <xf numFmtId="1" fontId="20" fillId="15" borderId="21" xfId="2" applyNumberFormat="1" applyFont="1" applyBorder="1" applyAlignment="1">
      <alignment horizontal="center" vertical="center" wrapText="1"/>
    </xf>
    <xf numFmtId="1" fontId="20" fillId="15" borderId="15" xfId="2" applyNumberFormat="1" applyFont="1" applyBorder="1" applyAlignment="1">
      <alignment horizontal="center" vertical="center" wrapText="1"/>
    </xf>
    <xf numFmtId="1" fontId="21" fillId="15" borderId="21" xfId="2" applyNumberFormat="1" applyFont="1" applyFill="1" applyBorder="1" applyAlignment="1">
      <alignment horizontal="center" vertical="center" wrapText="1"/>
    </xf>
    <xf numFmtId="1" fontId="20" fillId="15" borderId="26" xfId="2" applyNumberFormat="1" applyFont="1" applyBorder="1" applyAlignment="1">
      <alignment horizontal="center" vertical="center" wrapText="1"/>
    </xf>
    <xf numFmtId="1" fontId="9" fillId="15" borderId="16" xfId="2" applyNumberFormat="1" applyFont="1" applyFill="1" applyBorder="1" applyAlignment="1">
      <alignment horizontal="center" vertical="center" wrapText="1"/>
    </xf>
    <xf numFmtId="1" fontId="9" fillId="15" borderId="17" xfId="2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9" fillId="15" borderId="21" xfId="2" applyNumberFormat="1" applyFont="1" applyFill="1" applyBorder="1" applyAlignment="1">
      <alignment horizontal="center" vertical="center" wrapText="1"/>
    </xf>
    <xf numFmtId="164" fontId="12" fillId="15" borderId="21" xfId="2" applyNumberFormat="1" applyFont="1" applyBorder="1" applyAlignment="1">
      <alignment horizontal="center" vertical="center" shrinkToFit="1"/>
    </xf>
    <xf numFmtId="164" fontId="19" fillId="15" borderId="21" xfId="2" applyNumberFormat="1" applyFont="1" applyBorder="1" applyAlignment="1">
      <alignment horizontal="center" vertical="center" wrapText="1"/>
    </xf>
    <xf numFmtId="164" fontId="19" fillId="15" borderId="21" xfId="2" applyNumberFormat="1" applyFont="1" applyBorder="1" applyAlignment="1">
      <alignment horizontal="center" vertical="center"/>
    </xf>
    <xf numFmtId="164" fontId="20" fillId="15" borderId="21" xfId="2" applyNumberFormat="1" applyFont="1" applyBorder="1" applyAlignment="1">
      <alignment horizontal="center" vertical="center" wrapText="1"/>
    </xf>
    <xf numFmtId="164" fontId="20" fillId="15" borderId="15" xfId="2" applyNumberFormat="1" applyFont="1" applyBorder="1" applyAlignment="1">
      <alignment horizontal="center" vertical="center" wrapText="1"/>
    </xf>
    <xf numFmtId="164" fontId="16" fillId="15" borderId="15" xfId="2" applyNumberFormat="1" applyFont="1" applyBorder="1" applyAlignment="1">
      <alignment horizontal="center" vertical="center"/>
    </xf>
    <xf numFmtId="164" fontId="9" fillId="15" borderId="17" xfId="2" applyNumberFormat="1" applyFont="1" applyFill="1" applyBorder="1" applyAlignment="1">
      <alignment horizontal="center" vertical="center" wrapText="1"/>
    </xf>
    <xf numFmtId="164" fontId="21" fillId="15" borderId="21" xfId="2" applyNumberFormat="1" applyFont="1" applyFill="1" applyBorder="1" applyAlignment="1">
      <alignment horizontal="center" vertical="center" wrapText="1"/>
    </xf>
    <xf numFmtId="164" fontId="20" fillId="15" borderId="21" xfId="2" applyNumberFormat="1" applyFont="1" applyBorder="1" applyAlignment="1">
      <alignment horizontal="center" vertical="center"/>
    </xf>
    <xf numFmtId="164" fontId="20" fillId="15" borderId="26" xfId="2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/>
    <xf numFmtId="0" fontId="0" fillId="0" borderId="21" xfId="0" applyBorder="1" applyAlignment="1"/>
    <xf numFmtId="0" fontId="0" fillId="0" borderId="15" xfId="0" applyBorder="1" applyAlignment="1"/>
    <xf numFmtId="0" fontId="16" fillId="16" borderId="15" xfId="2" applyFont="1" applyFill="1" applyBorder="1" applyAlignment="1">
      <alignment horizontal="center" vertical="center" wrapText="1"/>
    </xf>
    <xf numFmtId="0" fontId="0" fillId="0" borderId="29" xfId="0" applyBorder="1" applyAlignment="1"/>
    <xf numFmtId="0" fontId="0" fillId="0" borderId="21" xfId="0" applyBorder="1" applyAlignment="1">
      <alignment horizontal="center" vertical="center"/>
    </xf>
    <xf numFmtId="0" fontId="10" fillId="8" borderId="21" xfId="0" applyFont="1" applyFill="1" applyBorder="1" applyAlignment="1">
      <alignment horizontal="left" vertical="center" wrapText="1"/>
    </xf>
    <xf numFmtId="0" fontId="11" fillId="16" borderId="21" xfId="2" applyFont="1" applyFill="1" applyBorder="1" applyAlignment="1">
      <alignment horizontal="left" vertical="top" wrapText="1"/>
    </xf>
    <xf numFmtId="0" fontId="13" fillId="16" borderId="15" xfId="2" applyFont="1" applyFill="1" applyAlignment="1">
      <alignment horizontal="center" vertical="center"/>
    </xf>
    <xf numFmtId="0" fontId="1" fillId="16" borderId="15" xfId="2" applyFill="1"/>
    <xf numFmtId="0" fontId="16" fillId="16" borderId="15" xfId="2" applyFont="1" applyFill="1" applyAlignment="1">
      <alignment horizontal="center"/>
    </xf>
    <xf numFmtId="0" fontId="16" fillId="16" borderId="15" xfId="2" applyFont="1" applyFill="1" applyBorder="1" applyAlignment="1">
      <alignment horizontal="center" vertical="center"/>
    </xf>
    <xf numFmtId="0" fontId="16" fillId="16" borderId="15" xfId="2" applyFont="1" applyFill="1" applyAlignment="1">
      <alignment horizontal="center" vertical="center" wrapText="1"/>
    </xf>
    <xf numFmtId="0" fontId="1" fillId="16" borderId="15" xfId="2" applyFill="1" applyAlignment="1">
      <alignment horizontal="center" vertical="center"/>
    </xf>
    <xf numFmtId="0" fontId="4" fillId="16" borderId="21" xfId="2" applyFont="1" applyFill="1" applyBorder="1"/>
    <xf numFmtId="0" fontId="4" fillId="16" borderId="15" xfId="2" applyFont="1" applyFill="1"/>
    <xf numFmtId="0" fontId="16" fillId="16" borderId="21" xfId="2" applyFont="1" applyFill="1" applyBorder="1" applyAlignment="1">
      <alignment horizontal="center" vertical="center" wrapText="1"/>
    </xf>
    <xf numFmtId="0" fontId="16" fillId="16" borderId="21" xfId="2" applyFont="1" applyFill="1" applyBorder="1" applyAlignment="1">
      <alignment horizontal="center" vertical="center" wrapText="1"/>
    </xf>
    <xf numFmtId="0" fontId="3" fillId="15" borderId="16" xfId="0" applyFont="1" applyFill="1" applyBorder="1" applyAlignment="1">
      <alignment horizontal="left" vertical="center" wrapText="1"/>
    </xf>
    <xf numFmtId="0" fontId="8" fillId="15" borderId="21" xfId="0" applyFont="1" applyFill="1" applyBorder="1" applyAlignment="1">
      <alignment horizontal="left" vertical="center" wrapText="1"/>
    </xf>
    <xf numFmtId="0" fontId="16" fillId="16" borderId="21" xfId="0" applyFont="1" applyFill="1" applyBorder="1" applyAlignment="1">
      <alignment horizontal="center" vertical="center" wrapText="1"/>
    </xf>
    <xf numFmtId="0" fontId="3" fillId="16" borderId="15" xfId="2" applyFont="1" applyFill="1" applyBorder="1" applyAlignment="1">
      <alignment horizontal="left" vertical="top" wrapText="1"/>
    </xf>
    <xf numFmtId="0" fontId="3" fillId="16" borderId="15" xfId="2" applyFont="1" applyFill="1" applyBorder="1" applyAlignment="1">
      <alignment horizontal="center" vertical="center" wrapText="1"/>
    </xf>
    <xf numFmtId="0" fontId="3" fillId="16" borderId="0" xfId="0" applyFont="1" applyFill="1" applyAlignment="1"/>
    <xf numFmtId="0" fontId="10" fillId="16" borderId="0" xfId="0" applyFont="1" applyFill="1"/>
    <xf numFmtId="0" fontId="3" fillId="16" borderId="0" xfId="0" applyFont="1" applyFill="1"/>
    <xf numFmtId="164" fontId="3" fillId="16" borderId="0" xfId="0" applyNumberFormat="1" applyFont="1" applyFill="1" applyAlignment="1">
      <alignment horizontal="center" vertical="center"/>
    </xf>
    <xf numFmtId="0" fontId="3" fillId="16" borderId="1" xfId="0" applyFont="1" applyFill="1" applyBorder="1" applyAlignment="1">
      <alignment horizontal="right" vertical="top" wrapText="1"/>
    </xf>
    <xf numFmtId="164" fontId="7" fillId="16" borderId="5" xfId="0" applyNumberFormat="1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left" vertical="center" wrapText="1"/>
    </xf>
    <xf numFmtId="0" fontId="3" fillId="16" borderId="8" xfId="0" applyNumberFormat="1" applyFont="1" applyFill="1" applyBorder="1" applyAlignment="1">
      <alignment horizontal="center" vertical="center" wrapText="1"/>
    </xf>
    <xf numFmtId="164" fontId="3" fillId="16" borderId="9" xfId="0" applyNumberFormat="1" applyFont="1" applyFill="1" applyBorder="1" applyAlignment="1">
      <alignment horizontal="center" vertical="center" wrapText="1"/>
    </xf>
    <xf numFmtId="164" fontId="3" fillId="16" borderId="10" xfId="0" applyNumberFormat="1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left" vertical="center" wrapText="1"/>
    </xf>
    <xf numFmtId="0" fontId="7" fillId="16" borderId="5" xfId="0" applyNumberFormat="1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left" vertical="top" wrapText="1"/>
    </xf>
    <xf numFmtId="0" fontId="10" fillId="16" borderId="16" xfId="0" applyFont="1" applyFill="1" applyBorder="1" applyAlignment="1">
      <alignment horizontal="left" vertical="center" wrapText="1"/>
    </xf>
    <xf numFmtId="0" fontId="8" fillId="16" borderId="16" xfId="0" applyNumberFormat="1" applyFont="1" applyFill="1" applyBorder="1" applyAlignment="1">
      <alignment horizontal="center" vertical="center" wrapText="1"/>
    </xf>
    <xf numFmtId="165" fontId="8" fillId="16" borderId="16" xfId="0" applyNumberFormat="1" applyFont="1" applyFill="1" applyBorder="1" applyAlignment="1">
      <alignment horizontal="center" vertical="center" wrapText="1"/>
    </xf>
    <xf numFmtId="166" fontId="8" fillId="16" borderId="16" xfId="0" applyNumberFormat="1" applyFont="1" applyFill="1" applyBorder="1" applyAlignment="1">
      <alignment horizontal="center" vertical="center" wrapText="1"/>
    </xf>
    <xf numFmtId="0" fontId="8" fillId="16" borderId="16" xfId="0" applyFont="1" applyFill="1" applyBorder="1" applyAlignment="1">
      <alignment horizontal="center" vertical="center" wrapText="1"/>
    </xf>
    <xf numFmtId="0" fontId="8" fillId="16" borderId="0" xfId="0" applyFont="1" applyFill="1" applyAlignment="1"/>
    <xf numFmtId="0" fontId="7" fillId="16" borderId="5" xfId="0" applyFont="1" applyFill="1" applyBorder="1" applyAlignment="1">
      <alignment horizontal="center" vertical="center" wrapText="1"/>
    </xf>
    <xf numFmtId="164" fontId="7" fillId="16" borderId="12" xfId="0" applyNumberFormat="1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left" vertical="center" wrapText="1"/>
    </xf>
    <xf numFmtId="0" fontId="3" fillId="16" borderId="16" xfId="0" applyNumberFormat="1" applyFont="1" applyFill="1" applyBorder="1" applyAlignment="1">
      <alignment horizontal="center" vertical="center" wrapText="1"/>
    </xf>
    <xf numFmtId="164" fontId="3" fillId="16" borderId="16" xfId="0" applyNumberFormat="1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0" xfId="0" applyFont="1" applyFill="1" applyAlignment="1">
      <alignment horizontal="center" vertical="center"/>
    </xf>
    <xf numFmtId="0" fontId="3" fillId="16" borderId="15" xfId="0" applyFont="1" applyFill="1" applyBorder="1"/>
    <xf numFmtId="164" fontId="7" fillId="16" borderId="21" xfId="0" applyNumberFormat="1" applyFont="1" applyFill="1" applyBorder="1" applyAlignment="1">
      <alignment horizontal="center" vertical="center" wrapText="1"/>
    </xf>
    <xf numFmtId="164" fontId="3" fillId="16" borderId="21" xfId="0" applyNumberFormat="1" applyFont="1" applyFill="1" applyBorder="1" applyAlignment="1">
      <alignment horizontal="center" vertical="center"/>
    </xf>
    <xf numFmtId="164" fontId="0" fillId="16" borderId="15" xfId="0" applyNumberFormat="1" applyFill="1" applyBorder="1" applyAlignment="1">
      <alignment horizontal="center" vertical="center"/>
    </xf>
    <xf numFmtId="0" fontId="7" fillId="16" borderId="15" xfId="0" applyFont="1" applyFill="1" applyBorder="1" applyAlignment="1">
      <alignment horizontal="left" vertical="center" wrapText="1"/>
    </xf>
    <xf numFmtId="164" fontId="7" fillId="16" borderId="15" xfId="0" applyNumberFormat="1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left" vertical="top" wrapText="1"/>
    </xf>
    <xf numFmtId="164" fontId="7" fillId="16" borderId="21" xfId="0" applyNumberFormat="1" applyFont="1" applyFill="1" applyBorder="1" applyAlignment="1">
      <alignment horizontal="center" vertical="center" wrapText="1"/>
    </xf>
    <xf numFmtId="0" fontId="3" fillId="16" borderId="15" xfId="2" applyFont="1" applyFill="1" applyBorder="1" applyAlignment="1">
      <alignment horizontal="right" vertical="center" wrapText="1"/>
    </xf>
    <xf numFmtId="0" fontId="3" fillId="16" borderId="15" xfId="2" applyFont="1" applyFill="1" applyAlignment="1">
      <alignment horizontal="right" vertical="center"/>
    </xf>
    <xf numFmtId="0" fontId="3" fillId="16" borderId="14" xfId="0" applyFont="1" applyFill="1" applyBorder="1" applyAlignment="1">
      <alignment horizontal="center" vertical="center" wrapText="1"/>
    </xf>
    <xf numFmtId="0" fontId="7" fillId="16" borderId="11" xfId="0" applyFont="1" applyFill="1" applyBorder="1" applyAlignment="1">
      <alignment horizontal="left" vertical="center" wrapText="1"/>
    </xf>
    <xf numFmtId="0" fontId="7" fillId="16" borderId="6" xfId="0" applyFont="1" applyFill="1" applyBorder="1" applyAlignment="1">
      <alignment horizontal="center" vertical="top" wrapText="1"/>
    </xf>
    <xf numFmtId="0" fontId="7" fillId="16" borderId="4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164" fontId="7" fillId="16" borderId="4" xfId="0" applyNumberFormat="1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164" fontId="7" fillId="16" borderId="5" xfId="0" applyNumberFormat="1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top" wrapText="1"/>
    </xf>
    <xf numFmtId="0" fontId="7" fillId="16" borderId="18" xfId="0" applyFont="1" applyFill="1" applyBorder="1" applyAlignment="1">
      <alignment horizontal="center" vertical="center" wrapText="1"/>
    </xf>
    <xf numFmtId="0" fontId="7" fillId="16" borderId="22" xfId="2" applyFont="1" applyFill="1" applyBorder="1" applyAlignment="1">
      <alignment horizontal="left" vertical="center" wrapText="1"/>
    </xf>
    <xf numFmtId="0" fontId="0" fillId="16" borderId="22" xfId="0" applyFill="1" applyBorder="1" applyAlignment="1">
      <alignment horizontal="left" vertical="center" wrapText="1"/>
    </xf>
    <xf numFmtId="164" fontId="7" fillId="16" borderId="27" xfId="0" applyNumberFormat="1" applyFont="1" applyFill="1" applyBorder="1" applyAlignment="1">
      <alignment horizontal="center" vertical="center" wrapText="1"/>
    </xf>
    <xf numFmtId="0" fontId="0" fillId="16" borderId="31" xfId="0" applyFill="1" applyBorder="1" applyAlignment="1">
      <alignment horizontal="center" vertical="center" wrapText="1"/>
    </xf>
    <xf numFmtId="0" fontId="0" fillId="16" borderId="29" xfId="0" applyFill="1" applyBorder="1" applyAlignment="1">
      <alignment horizontal="center" vertical="center" wrapText="1"/>
    </xf>
    <xf numFmtId="164" fontId="7" fillId="16" borderId="23" xfId="0" applyNumberFormat="1" applyFont="1" applyFill="1" applyBorder="1" applyAlignment="1">
      <alignment horizontal="center" vertical="center" wrapText="1"/>
    </xf>
    <xf numFmtId="0" fontId="0" fillId="16" borderId="25" xfId="0" applyFill="1" applyBorder="1" applyAlignment="1">
      <alignment horizontal="center" vertical="center" wrapText="1"/>
    </xf>
    <xf numFmtId="164" fontId="7" fillId="16" borderId="30" xfId="0" applyNumberFormat="1" applyFont="1" applyFill="1" applyBorder="1" applyAlignment="1">
      <alignment horizontal="center" vertical="center" wrapText="1"/>
    </xf>
    <xf numFmtId="0" fontId="0" fillId="16" borderId="24" xfId="0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top" wrapText="1"/>
    </xf>
    <xf numFmtId="164" fontId="7" fillId="6" borderId="23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7" fillId="5" borderId="27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164" fontId="7" fillId="6" borderId="30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  <xf numFmtId="0" fontId="3" fillId="15" borderId="15" xfId="2" applyFont="1" applyFill="1" applyBorder="1" applyAlignment="1">
      <alignment horizontal="right" vertical="center" wrapText="1"/>
    </xf>
    <xf numFmtId="0" fontId="3" fillId="15" borderId="15" xfId="2" applyFont="1" applyAlignment="1">
      <alignment horizontal="right" vertical="center"/>
    </xf>
    <xf numFmtId="0" fontId="3" fillId="3" borderId="2" xfId="0" applyFont="1" applyFill="1" applyBorder="1" applyAlignment="1">
      <alignment horizontal="center" vertical="top" wrapText="1"/>
    </xf>
    <xf numFmtId="0" fontId="9" fillId="15" borderId="16" xfId="2" applyFont="1" applyFill="1" applyBorder="1" applyAlignment="1">
      <alignment horizontal="center" vertical="center" wrapText="1"/>
    </xf>
    <xf numFmtId="0" fontId="9" fillId="15" borderId="17" xfId="2" applyFont="1" applyFill="1" applyBorder="1" applyAlignment="1">
      <alignment horizontal="center" vertical="center" wrapText="1"/>
    </xf>
    <xf numFmtId="1" fontId="9" fillId="15" borderId="16" xfId="2" applyNumberFormat="1" applyFont="1" applyFill="1" applyBorder="1" applyAlignment="1">
      <alignment horizontal="center" vertical="center" wrapText="1"/>
    </xf>
    <xf numFmtId="1" fontId="9" fillId="15" borderId="17" xfId="2" applyNumberFormat="1" applyFont="1" applyFill="1" applyBorder="1" applyAlignment="1">
      <alignment horizontal="center" vertical="center" wrapText="1"/>
    </xf>
    <xf numFmtId="164" fontId="9" fillId="15" borderId="16" xfId="2" applyNumberFormat="1" applyFont="1" applyFill="1" applyBorder="1" applyAlignment="1">
      <alignment horizontal="center" vertical="center" wrapText="1"/>
    </xf>
    <xf numFmtId="164" fontId="9" fillId="15" borderId="17" xfId="2" applyNumberFormat="1" applyFont="1" applyFill="1" applyBorder="1" applyAlignment="1">
      <alignment horizontal="center" vertical="center" wrapText="1"/>
    </xf>
    <xf numFmtId="164" fontId="9" fillId="15" borderId="18" xfId="2" applyNumberFormat="1" applyFont="1" applyFill="1" applyBorder="1" applyAlignment="1">
      <alignment horizontal="center" vertical="center" wrapText="1"/>
    </xf>
    <xf numFmtId="164" fontId="1" fillId="15" borderId="19" xfId="2" applyNumberFormat="1" applyBorder="1" applyAlignment="1">
      <alignment horizontal="center" vertical="center" wrapText="1"/>
    </xf>
    <xf numFmtId="164" fontId="1" fillId="15" borderId="20" xfId="2" applyNumberFormat="1" applyBorder="1" applyAlignment="1">
      <alignment horizontal="center" vertical="center" wrapText="1"/>
    </xf>
    <xf numFmtId="164" fontId="9" fillId="15" borderId="21" xfId="2" applyNumberFormat="1" applyFont="1" applyFill="1" applyBorder="1" applyAlignment="1">
      <alignment horizontal="center" vertical="center" wrapText="1"/>
    </xf>
    <xf numFmtId="164" fontId="9" fillId="15" borderId="23" xfId="2" applyNumberFormat="1" applyFont="1" applyFill="1" applyBorder="1" applyAlignment="1">
      <alignment horizontal="center" vertical="center" wrapText="1"/>
    </xf>
    <xf numFmtId="164" fontId="1" fillId="15" borderId="25" xfId="2" applyNumberFormat="1" applyBorder="1" applyAlignment="1">
      <alignment horizontal="center" vertical="center" wrapText="1"/>
    </xf>
    <xf numFmtId="0" fontId="9" fillId="16" borderId="16" xfId="2" applyFont="1" applyFill="1" applyBorder="1" applyAlignment="1">
      <alignment horizontal="center" vertical="center" wrapText="1"/>
    </xf>
    <xf numFmtId="0" fontId="9" fillId="16" borderId="17" xfId="2" applyFont="1" applyFill="1" applyBorder="1" applyAlignment="1">
      <alignment horizontal="center" vertical="center" wrapText="1"/>
    </xf>
    <xf numFmtId="0" fontId="7" fillId="16" borderId="18" xfId="2" applyFont="1" applyFill="1" applyBorder="1" applyAlignment="1">
      <alignment horizontal="center" vertical="center" wrapText="1"/>
    </xf>
    <xf numFmtId="0" fontId="7" fillId="16" borderId="28" xfId="2" applyFont="1" applyFill="1" applyBorder="1" applyAlignment="1">
      <alignment horizontal="center" vertical="center" wrapText="1"/>
    </xf>
    <xf numFmtId="0" fontId="9" fillId="16" borderId="21" xfId="2" applyFont="1" applyFill="1" applyBorder="1" applyAlignment="1">
      <alignment horizontal="center" vertical="center" wrapText="1"/>
    </xf>
    <xf numFmtId="0" fontId="12" fillId="16" borderId="15" xfId="2" applyFont="1" applyFill="1" applyBorder="1" applyAlignment="1">
      <alignment horizontal="center" vertical="center"/>
    </xf>
    <xf numFmtId="0" fontId="14" fillId="16" borderId="15" xfId="2" applyFont="1" applyFill="1" applyBorder="1" applyAlignment="1">
      <alignment horizontal="left"/>
    </xf>
    <xf numFmtId="0" fontId="14" fillId="16" borderId="22" xfId="2" applyFont="1" applyFill="1" applyBorder="1" applyAlignment="1">
      <alignment horizontal="left"/>
    </xf>
    <xf numFmtId="0" fontId="16" fillId="16" borderId="21" xfId="2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5" fillId="15" borderId="21" xfId="2" applyFont="1" applyBorder="1" applyAlignment="1">
      <alignment vertical="distributed" wrapText="1"/>
    </xf>
    <xf numFmtId="49" fontId="15" fillId="15" borderId="21" xfId="2" applyNumberFormat="1" applyFont="1" applyBorder="1" applyAlignment="1">
      <alignment horizontal="justify" vertical="distributed" wrapText="1"/>
    </xf>
    <xf numFmtId="49" fontId="15" fillId="15" borderId="21" xfId="2" applyNumberFormat="1" applyFont="1" applyBorder="1" applyAlignment="1">
      <alignment horizontal="left" vertical="distributed" wrapText="1"/>
    </xf>
    <xf numFmtId="0" fontId="20" fillId="15" borderId="15" xfId="2" applyFont="1" applyBorder="1" applyAlignment="1">
      <alignment horizontal="center" vertical="distributed" wrapText="1"/>
    </xf>
    <xf numFmtId="0" fontId="20" fillId="15" borderId="15" xfId="2" applyFont="1" applyBorder="1" applyAlignment="1">
      <alignment horizontal="center" vertical="center"/>
    </xf>
    <xf numFmtId="0" fontId="15" fillId="15" borderId="22" xfId="2" applyFont="1" applyBorder="1" applyAlignment="1">
      <alignment horizontal="left"/>
    </xf>
    <xf numFmtId="49" fontId="15" fillId="15" borderId="21" xfId="2" applyNumberFormat="1" applyFont="1" applyBorder="1" applyAlignment="1">
      <alignment horizontal="center" vertical="distributed" wrapText="1"/>
    </xf>
    <xf numFmtId="0" fontId="15" fillId="15" borderId="21" xfId="2" applyFont="1" applyBorder="1" applyAlignment="1">
      <alignment horizontal="center" vertical="distributed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8"/>
  <sheetViews>
    <sheetView tabSelected="1" topLeftCell="C1" workbookViewId="0">
      <selection activeCell="P6" sqref="P6"/>
    </sheetView>
  </sheetViews>
  <sheetFormatPr defaultColWidth="9.1640625" defaultRowHeight="12.75"/>
  <cols>
    <col min="1" max="1" width="56.83203125" style="120" customWidth="1"/>
    <col min="2" max="2" width="8.6640625" style="121" customWidth="1"/>
    <col min="3" max="3" width="13.33203125" style="122" customWidth="1"/>
    <col min="4" max="4" width="15.33203125" style="122" customWidth="1"/>
    <col min="5" max="5" width="10.1640625" style="122" customWidth="1"/>
    <col min="6" max="6" width="11.5" style="122" customWidth="1"/>
    <col min="7" max="20" width="8.6640625" style="122" customWidth="1"/>
    <col min="21" max="21" width="9.5" style="121" customWidth="1"/>
    <col min="22" max="22" width="11" style="121" customWidth="1"/>
    <col min="23" max="16384" width="9.1640625" style="121"/>
  </cols>
  <sheetData>
    <row r="1" spans="1:22" s="119" customFormat="1" ht="61.5" customHeight="1">
      <c r="A1" s="117"/>
      <c r="B1" s="118"/>
      <c r="C1" s="154" t="s">
        <v>385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22.9" customHeight="1"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pans="1:22" ht="13.5" customHeight="1">
      <c r="A3" s="164" t="s">
        <v>376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ht="28.35" customHeight="1">
      <c r="A4" s="160" t="s">
        <v>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</row>
    <row r="5" spans="1:22" ht="15" customHeight="1">
      <c r="A5" s="162" t="s">
        <v>1</v>
      </c>
      <c r="B5" s="159" t="s">
        <v>2</v>
      </c>
      <c r="C5" s="161" t="s">
        <v>3</v>
      </c>
      <c r="D5" s="161"/>
      <c r="E5" s="161"/>
      <c r="F5" s="163" t="s">
        <v>4</v>
      </c>
      <c r="G5" s="161" t="s">
        <v>5</v>
      </c>
      <c r="H5" s="161"/>
      <c r="I5" s="161"/>
      <c r="J5" s="161"/>
      <c r="K5" s="161"/>
      <c r="L5" s="161"/>
      <c r="M5" s="161" t="s">
        <v>6</v>
      </c>
      <c r="N5" s="161"/>
      <c r="O5" s="161"/>
      <c r="P5" s="161"/>
      <c r="Q5" s="161"/>
      <c r="R5" s="161"/>
      <c r="S5" s="161"/>
      <c r="T5" s="161"/>
      <c r="U5" s="159" t="s">
        <v>7</v>
      </c>
      <c r="V5" s="159" t="s">
        <v>8</v>
      </c>
    </row>
    <row r="6" spans="1:22" ht="26.65" customHeight="1">
      <c r="A6" s="162"/>
      <c r="B6" s="159"/>
      <c r="C6" s="124" t="s">
        <v>9</v>
      </c>
      <c r="D6" s="124" t="s">
        <v>10</v>
      </c>
      <c r="E6" s="124" t="s">
        <v>11</v>
      </c>
      <c r="F6" s="163"/>
      <c r="G6" s="124" t="s">
        <v>12</v>
      </c>
      <c r="H6" s="124" t="s">
        <v>13</v>
      </c>
      <c r="I6" s="124" t="s">
        <v>14</v>
      </c>
      <c r="J6" s="124" t="s">
        <v>15</v>
      </c>
      <c r="K6" s="124" t="s">
        <v>16</v>
      </c>
      <c r="L6" s="124" t="s">
        <v>17</v>
      </c>
      <c r="M6" s="124" t="s">
        <v>18</v>
      </c>
      <c r="N6" s="124" t="s">
        <v>19</v>
      </c>
      <c r="O6" s="124" t="s">
        <v>20</v>
      </c>
      <c r="P6" s="124" t="s">
        <v>21</v>
      </c>
      <c r="Q6" s="124" t="s">
        <v>22</v>
      </c>
      <c r="R6" s="124" t="s">
        <v>23</v>
      </c>
      <c r="S6" s="124" t="s">
        <v>24</v>
      </c>
      <c r="T6" s="124" t="s">
        <v>25</v>
      </c>
      <c r="U6" s="159"/>
      <c r="V6" s="159"/>
    </row>
    <row r="7" spans="1:22" ht="14.65" customHeight="1">
      <c r="A7" s="158" t="s">
        <v>26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</row>
    <row r="8" spans="1:22" ht="12.2" customHeight="1">
      <c r="A8" s="125" t="s">
        <v>27</v>
      </c>
      <c r="B8" s="126">
        <v>200</v>
      </c>
      <c r="C8" s="127">
        <v>6.6</v>
      </c>
      <c r="D8" s="127">
        <v>8.5</v>
      </c>
      <c r="E8" s="127">
        <v>33.6</v>
      </c>
      <c r="F8" s="127">
        <v>214.2</v>
      </c>
      <c r="G8" s="128">
        <v>0.1</v>
      </c>
      <c r="H8" s="128">
        <v>0.68</v>
      </c>
      <c r="I8" s="128">
        <v>0.06</v>
      </c>
      <c r="J8" s="128">
        <v>0.74</v>
      </c>
      <c r="K8" s="128">
        <v>0.14000000000000001</v>
      </c>
      <c r="L8" s="128">
        <v>0.15</v>
      </c>
      <c r="M8" s="128">
        <v>141.33000000000001</v>
      </c>
      <c r="N8" s="128">
        <v>34.5</v>
      </c>
      <c r="O8" s="128">
        <v>151.46</v>
      </c>
      <c r="P8" s="128">
        <v>0.73</v>
      </c>
      <c r="Q8" s="128">
        <v>244.03</v>
      </c>
      <c r="R8" s="128">
        <v>12.76</v>
      </c>
      <c r="S8" s="128">
        <v>0.01</v>
      </c>
      <c r="T8" s="128">
        <v>0</v>
      </c>
      <c r="U8" s="129" t="s">
        <v>28</v>
      </c>
      <c r="V8" s="129" t="s">
        <v>29</v>
      </c>
    </row>
    <row r="9" spans="1:22" ht="12.2" customHeight="1">
      <c r="A9" s="125" t="s">
        <v>30</v>
      </c>
      <c r="B9" s="126">
        <v>55</v>
      </c>
      <c r="C9" s="127">
        <v>7</v>
      </c>
      <c r="D9" s="127">
        <v>12.6</v>
      </c>
      <c r="E9" s="127">
        <v>15.2</v>
      </c>
      <c r="F9" s="127">
        <v>252.7</v>
      </c>
      <c r="G9" s="128">
        <v>0.06</v>
      </c>
      <c r="H9" s="128">
        <v>0.14000000000000001</v>
      </c>
      <c r="I9" s="128">
        <v>0.13</v>
      </c>
      <c r="J9" s="128">
        <v>0.98</v>
      </c>
      <c r="K9" s="128">
        <v>0.23</v>
      </c>
      <c r="L9" s="128">
        <v>0.09</v>
      </c>
      <c r="M9" s="128">
        <v>184.43</v>
      </c>
      <c r="N9" s="128">
        <v>16.899999999999999</v>
      </c>
      <c r="O9" s="128">
        <v>127.48</v>
      </c>
      <c r="P9" s="128">
        <v>0.82</v>
      </c>
      <c r="Q9" s="128">
        <v>58.55</v>
      </c>
      <c r="R9" s="128">
        <v>0</v>
      </c>
      <c r="S9" s="128">
        <v>0.01</v>
      </c>
      <c r="T9" s="128">
        <v>0.01</v>
      </c>
      <c r="U9" s="129" t="s">
        <v>31</v>
      </c>
      <c r="V9" s="129" t="s">
        <v>32</v>
      </c>
    </row>
    <row r="10" spans="1:22" ht="12.2" customHeight="1">
      <c r="A10" s="125" t="s">
        <v>33</v>
      </c>
      <c r="B10" s="126">
        <v>180</v>
      </c>
      <c r="C10" s="127">
        <v>3</v>
      </c>
      <c r="D10" s="127">
        <v>2.2000000000000002</v>
      </c>
      <c r="E10" s="127">
        <v>12.6</v>
      </c>
      <c r="F10" s="127">
        <v>82.7</v>
      </c>
      <c r="G10" s="128">
        <v>0.03</v>
      </c>
      <c r="H10" s="128">
        <v>0.47</v>
      </c>
      <c r="I10" s="128">
        <v>0.01</v>
      </c>
      <c r="J10" s="128">
        <v>0</v>
      </c>
      <c r="K10" s="128">
        <v>0</v>
      </c>
      <c r="L10" s="128">
        <v>0.1</v>
      </c>
      <c r="M10" s="128">
        <v>100.05</v>
      </c>
      <c r="N10" s="128">
        <v>17.13</v>
      </c>
      <c r="O10" s="128">
        <v>79.099999999999994</v>
      </c>
      <c r="P10" s="128">
        <v>0.36</v>
      </c>
      <c r="Q10" s="128">
        <v>152.30000000000001</v>
      </c>
      <c r="R10" s="128">
        <v>8.1</v>
      </c>
      <c r="S10" s="128">
        <v>0</v>
      </c>
      <c r="T10" s="128">
        <v>0</v>
      </c>
      <c r="U10" s="129" t="s">
        <v>34</v>
      </c>
      <c r="V10" s="129" t="s">
        <v>29</v>
      </c>
    </row>
    <row r="11" spans="1:22" ht="12.2" customHeight="1">
      <c r="A11" s="125" t="s">
        <v>35</v>
      </c>
      <c r="B11" s="126">
        <v>100</v>
      </c>
      <c r="C11" s="127">
        <v>0.4</v>
      </c>
      <c r="D11" s="127">
        <v>0.4</v>
      </c>
      <c r="E11" s="127">
        <v>9.8000000000000007</v>
      </c>
      <c r="F11" s="127">
        <v>47</v>
      </c>
      <c r="G11" s="128">
        <v>0.03</v>
      </c>
      <c r="H11" s="128">
        <v>10</v>
      </c>
      <c r="I11" s="128">
        <v>0.01</v>
      </c>
      <c r="J11" s="128">
        <v>0.63</v>
      </c>
      <c r="K11" s="128">
        <v>0</v>
      </c>
      <c r="L11" s="128">
        <v>0.02</v>
      </c>
      <c r="M11" s="128">
        <v>16</v>
      </c>
      <c r="N11" s="128">
        <v>8</v>
      </c>
      <c r="O11" s="128">
        <v>11</v>
      </c>
      <c r="P11" s="128">
        <v>2.2000000000000002</v>
      </c>
      <c r="Q11" s="128">
        <v>278</v>
      </c>
      <c r="R11" s="128">
        <v>2</v>
      </c>
      <c r="S11" s="128">
        <v>0.01</v>
      </c>
      <c r="T11" s="128">
        <v>0</v>
      </c>
      <c r="U11" s="129" t="s">
        <v>36</v>
      </c>
      <c r="V11" s="129" t="s">
        <v>29</v>
      </c>
    </row>
    <row r="12" spans="1:22" ht="12.2" customHeight="1">
      <c r="A12" s="125" t="s">
        <v>37</v>
      </c>
      <c r="B12" s="126">
        <v>40</v>
      </c>
      <c r="C12" s="127">
        <v>2.2000000000000002</v>
      </c>
      <c r="D12" s="127">
        <v>0.4</v>
      </c>
      <c r="E12" s="127">
        <v>19.8</v>
      </c>
      <c r="F12" s="127">
        <v>92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9" t="s">
        <v>64</v>
      </c>
      <c r="V12" s="129" t="s">
        <v>38</v>
      </c>
    </row>
    <row r="13" spans="1:22" ht="12.2" customHeight="1">
      <c r="A13" s="130" t="s">
        <v>39</v>
      </c>
      <c r="B13" s="131">
        <f>SUM(B8:B12)</f>
        <v>575</v>
      </c>
      <c r="C13" s="124">
        <f t="shared" ref="C13:F13" si="0">SUM(C8:C12)</f>
        <v>19.2</v>
      </c>
      <c r="D13" s="124">
        <f t="shared" si="0"/>
        <v>24.099999999999998</v>
      </c>
      <c r="E13" s="124">
        <f t="shared" si="0"/>
        <v>91</v>
      </c>
      <c r="F13" s="124">
        <f t="shared" si="0"/>
        <v>688.6</v>
      </c>
      <c r="G13" s="124">
        <f t="shared" ref="G13:T13" si="1">SUM(G8:G12)</f>
        <v>0.22</v>
      </c>
      <c r="H13" s="124">
        <f t="shared" si="1"/>
        <v>11.29</v>
      </c>
      <c r="I13" s="124">
        <f t="shared" si="1"/>
        <v>0.21000000000000002</v>
      </c>
      <c r="J13" s="124">
        <f t="shared" si="1"/>
        <v>2.35</v>
      </c>
      <c r="K13" s="124">
        <f t="shared" si="1"/>
        <v>0.37</v>
      </c>
      <c r="L13" s="124">
        <f t="shared" si="1"/>
        <v>0.36</v>
      </c>
      <c r="M13" s="124">
        <f t="shared" si="1"/>
        <v>441.81</v>
      </c>
      <c r="N13" s="124">
        <f t="shared" si="1"/>
        <v>76.53</v>
      </c>
      <c r="O13" s="124">
        <f t="shared" si="1"/>
        <v>369.03999999999996</v>
      </c>
      <c r="P13" s="124">
        <f t="shared" si="1"/>
        <v>4.1099999999999994</v>
      </c>
      <c r="Q13" s="124">
        <f t="shared" si="1"/>
        <v>732.88</v>
      </c>
      <c r="R13" s="124">
        <f t="shared" si="1"/>
        <v>22.86</v>
      </c>
      <c r="S13" s="124">
        <f t="shared" si="1"/>
        <v>0.03</v>
      </c>
      <c r="T13" s="124">
        <f t="shared" si="1"/>
        <v>0.01</v>
      </c>
      <c r="U13" s="132"/>
      <c r="V13" s="132"/>
    </row>
    <row r="14" spans="1:22" ht="14.65" customHeight="1">
      <c r="A14" s="158" t="s">
        <v>40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</row>
    <row r="15" spans="1:22" s="138" customFormat="1" ht="12.2" customHeight="1">
      <c r="A15" s="133" t="s">
        <v>378</v>
      </c>
      <c r="B15" s="134">
        <v>100</v>
      </c>
      <c r="C15" s="135">
        <f>0.7*100/60</f>
        <v>1.1666666666666667</v>
      </c>
      <c r="D15" s="135">
        <f>0.1*100/60</f>
        <v>0.16666666666666666</v>
      </c>
      <c r="E15" s="135">
        <f>2.3*100/60</f>
        <v>3.833333333333333</v>
      </c>
      <c r="F15" s="135">
        <f>14.4*100/60</f>
        <v>24</v>
      </c>
      <c r="G15" s="136">
        <f>0.04*100/60</f>
        <v>6.6666666666666666E-2</v>
      </c>
      <c r="H15" s="136">
        <f>15*100/60</f>
        <v>25</v>
      </c>
      <c r="I15" s="136">
        <f>0.1*100/60</f>
        <v>0.16666666666666666</v>
      </c>
      <c r="J15" s="136">
        <f>0.23*100/60</f>
        <v>0.38333333333333336</v>
      </c>
      <c r="K15" s="136">
        <f>0.1*100/60</f>
        <v>0.16666666666666666</v>
      </c>
      <c r="L15" s="136">
        <f>0.02*100/60</f>
        <v>3.3333333333333333E-2</v>
      </c>
      <c r="M15" s="136">
        <f>8.4*100/60</f>
        <v>14</v>
      </c>
      <c r="N15" s="136">
        <f>12*100/60</f>
        <v>20</v>
      </c>
      <c r="O15" s="136">
        <f>15.6*100/60</f>
        <v>26</v>
      </c>
      <c r="P15" s="136">
        <f>0.6*100/60</f>
        <v>1</v>
      </c>
      <c r="Q15" s="136">
        <f>174*100/60</f>
        <v>290</v>
      </c>
      <c r="R15" s="136">
        <v>1.2</v>
      </c>
      <c r="S15" s="136">
        <v>0</v>
      </c>
      <c r="T15" s="136">
        <v>0</v>
      </c>
      <c r="U15" s="137" t="s">
        <v>379</v>
      </c>
      <c r="V15" s="137" t="s">
        <v>54</v>
      </c>
    </row>
    <row r="16" spans="1:22" ht="12.2" customHeight="1">
      <c r="A16" s="125" t="s">
        <v>42</v>
      </c>
      <c r="B16" s="126">
        <v>250</v>
      </c>
      <c r="C16" s="127">
        <v>5.9</v>
      </c>
      <c r="D16" s="127">
        <v>2.6</v>
      </c>
      <c r="E16" s="127">
        <v>18.3</v>
      </c>
      <c r="F16" s="127">
        <v>149</v>
      </c>
      <c r="G16" s="128">
        <v>0.18</v>
      </c>
      <c r="H16" s="128">
        <v>7</v>
      </c>
      <c r="I16" s="128">
        <v>0.23</v>
      </c>
      <c r="J16" s="128">
        <v>0.4</v>
      </c>
      <c r="K16" s="128">
        <v>0</v>
      </c>
      <c r="L16" s="128">
        <v>0</v>
      </c>
      <c r="M16" s="128">
        <v>26</v>
      </c>
      <c r="N16" s="128">
        <v>71</v>
      </c>
      <c r="O16" s="128">
        <v>125</v>
      </c>
      <c r="P16" s="128">
        <v>2.5</v>
      </c>
      <c r="Q16" s="128">
        <v>0</v>
      </c>
      <c r="R16" s="128">
        <v>0</v>
      </c>
      <c r="S16" s="128">
        <v>0</v>
      </c>
      <c r="T16" s="128">
        <v>0</v>
      </c>
      <c r="U16" s="129" t="s">
        <v>43</v>
      </c>
      <c r="V16" s="129" t="s">
        <v>32</v>
      </c>
    </row>
    <row r="17" spans="1:22" ht="15" customHeight="1">
      <c r="A17" s="125" t="s">
        <v>131</v>
      </c>
      <c r="B17" s="126">
        <v>180</v>
      </c>
      <c r="C17" s="127">
        <v>3.7</v>
      </c>
      <c r="D17" s="127">
        <v>4.9000000000000004</v>
      </c>
      <c r="E17" s="127">
        <v>25.1</v>
      </c>
      <c r="F17" s="127">
        <v>163.80000000000001</v>
      </c>
      <c r="G17" s="128">
        <v>0.16</v>
      </c>
      <c r="H17" s="128">
        <v>14.4</v>
      </c>
      <c r="I17" s="128">
        <v>0.03</v>
      </c>
      <c r="J17" s="128">
        <v>0.32</v>
      </c>
      <c r="K17" s="128">
        <v>0.09</v>
      </c>
      <c r="L17" s="128">
        <v>0.11</v>
      </c>
      <c r="M17" s="128">
        <v>27.91</v>
      </c>
      <c r="N17" s="128">
        <v>38.75</v>
      </c>
      <c r="O17" s="128">
        <v>96.13</v>
      </c>
      <c r="P17" s="128">
        <v>1.68</v>
      </c>
      <c r="Q17" s="128">
        <v>1023.89</v>
      </c>
      <c r="R17" s="128">
        <v>9</v>
      </c>
      <c r="S17" s="128">
        <v>0.05</v>
      </c>
      <c r="T17" s="128">
        <v>0</v>
      </c>
      <c r="U17" s="129" t="s">
        <v>45</v>
      </c>
      <c r="V17" s="129" t="s">
        <v>29</v>
      </c>
    </row>
    <row r="18" spans="1:22" ht="12.2" customHeight="1">
      <c r="A18" s="125" t="s">
        <v>46</v>
      </c>
      <c r="B18" s="126">
        <v>115</v>
      </c>
      <c r="C18" s="127">
        <v>10.6</v>
      </c>
      <c r="D18" s="127">
        <v>14.4</v>
      </c>
      <c r="E18" s="127">
        <v>8.5</v>
      </c>
      <c r="F18" s="127">
        <v>152.69999999999999</v>
      </c>
      <c r="G18" s="128">
        <v>0.09</v>
      </c>
      <c r="H18" s="128">
        <v>6.67</v>
      </c>
      <c r="I18" s="128">
        <v>0.9</v>
      </c>
      <c r="J18" s="128">
        <v>3.89</v>
      </c>
      <c r="K18" s="128">
        <v>0</v>
      </c>
      <c r="L18" s="128">
        <v>0.1</v>
      </c>
      <c r="M18" s="128">
        <v>55.3</v>
      </c>
      <c r="N18" s="128">
        <v>50.55</v>
      </c>
      <c r="O18" s="128">
        <v>164.61</v>
      </c>
      <c r="P18" s="128">
        <v>1.1100000000000001</v>
      </c>
      <c r="Q18" s="128">
        <v>420.15</v>
      </c>
      <c r="R18" s="128">
        <v>92.87</v>
      </c>
      <c r="S18" s="128">
        <v>0.41</v>
      </c>
      <c r="T18" s="128">
        <v>0.01</v>
      </c>
      <c r="U18" s="129" t="s">
        <v>47</v>
      </c>
      <c r="V18" s="129" t="s">
        <v>32</v>
      </c>
    </row>
    <row r="19" spans="1:22" ht="12.2" customHeight="1">
      <c r="A19" s="125" t="s">
        <v>48</v>
      </c>
      <c r="B19" s="126">
        <v>200</v>
      </c>
      <c r="C19" s="127">
        <v>0.3</v>
      </c>
      <c r="D19" s="127">
        <v>0</v>
      </c>
      <c r="E19" s="127">
        <v>26.8</v>
      </c>
      <c r="F19" s="127">
        <v>110</v>
      </c>
      <c r="G19" s="128">
        <v>0</v>
      </c>
      <c r="H19" s="128">
        <v>0.13</v>
      </c>
      <c r="I19" s="128">
        <v>0</v>
      </c>
      <c r="J19" s="128">
        <v>0</v>
      </c>
      <c r="K19" s="128">
        <v>0</v>
      </c>
      <c r="L19" s="128">
        <v>0.01</v>
      </c>
      <c r="M19" s="128">
        <v>27.83</v>
      </c>
      <c r="N19" s="128">
        <v>6.34</v>
      </c>
      <c r="O19" s="128">
        <v>16.63</v>
      </c>
      <c r="P19" s="128">
        <v>0.86</v>
      </c>
      <c r="Q19" s="128">
        <v>95.01</v>
      </c>
      <c r="R19" s="128">
        <v>0</v>
      </c>
      <c r="S19" s="128">
        <v>0.01</v>
      </c>
      <c r="T19" s="128">
        <v>0</v>
      </c>
      <c r="U19" s="129" t="s">
        <v>49</v>
      </c>
      <c r="V19" s="129" t="s">
        <v>29</v>
      </c>
    </row>
    <row r="20" spans="1:22" ht="12.2" customHeight="1">
      <c r="A20" s="125" t="s">
        <v>50</v>
      </c>
      <c r="B20" s="126">
        <v>50</v>
      </c>
      <c r="C20" s="127">
        <v>3.8</v>
      </c>
      <c r="D20" s="127">
        <v>0.3</v>
      </c>
      <c r="E20" s="127">
        <v>25.1</v>
      </c>
      <c r="F20" s="127">
        <v>118.4</v>
      </c>
      <c r="G20" s="128">
        <v>0.08</v>
      </c>
      <c r="H20" s="128">
        <v>0</v>
      </c>
      <c r="I20" s="128">
        <v>0</v>
      </c>
      <c r="J20" s="128">
        <v>0.98</v>
      </c>
      <c r="K20" s="128">
        <v>0</v>
      </c>
      <c r="L20" s="128">
        <v>0.03</v>
      </c>
      <c r="M20" s="128">
        <v>11.5</v>
      </c>
      <c r="N20" s="128">
        <v>16.5</v>
      </c>
      <c r="O20" s="128">
        <v>42</v>
      </c>
      <c r="P20" s="128">
        <v>1</v>
      </c>
      <c r="Q20" s="128">
        <v>64.5</v>
      </c>
      <c r="R20" s="128">
        <v>0</v>
      </c>
      <c r="S20" s="128">
        <v>0.01</v>
      </c>
      <c r="T20" s="128">
        <v>0</v>
      </c>
      <c r="U20" s="129" t="s">
        <v>64</v>
      </c>
      <c r="V20" s="129" t="s">
        <v>38</v>
      </c>
    </row>
    <row r="21" spans="1:22" ht="12.2" customHeight="1">
      <c r="A21" s="125" t="s">
        <v>37</v>
      </c>
      <c r="B21" s="126">
        <v>40</v>
      </c>
      <c r="C21" s="127">
        <v>2.6</v>
      </c>
      <c r="D21" s="127">
        <v>0.4</v>
      </c>
      <c r="E21" s="127">
        <v>17</v>
      </c>
      <c r="F21" s="127">
        <v>81.599999999999994</v>
      </c>
      <c r="G21" s="128">
        <v>7.0000000000000007E-2</v>
      </c>
      <c r="H21" s="128">
        <v>0</v>
      </c>
      <c r="I21" s="128">
        <v>0</v>
      </c>
      <c r="J21" s="128">
        <v>0.88</v>
      </c>
      <c r="K21" s="128">
        <v>0</v>
      </c>
      <c r="L21" s="128">
        <v>0.03</v>
      </c>
      <c r="M21" s="128">
        <v>7.2</v>
      </c>
      <c r="N21" s="128">
        <v>7.6</v>
      </c>
      <c r="O21" s="128">
        <v>34.799999999999997</v>
      </c>
      <c r="P21" s="128">
        <v>1.6</v>
      </c>
      <c r="Q21" s="128">
        <v>54.4</v>
      </c>
      <c r="R21" s="128">
        <v>2.2400000000000002</v>
      </c>
      <c r="S21" s="128">
        <v>0</v>
      </c>
      <c r="T21" s="128">
        <v>0</v>
      </c>
      <c r="U21" s="129" t="s">
        <v>64</v>
      </c>
      <c r="V21" s="129" t="s">
        <v>38</v>
      </c>
    </row>
    <row r="22" spans="1:22" ht="21.6" customHeight="1">
      <c r="A22" s="130" t="s">
        <v>39</v>
      </c>
      <c r="B22" s="131">
        <f>SUM(B15:B21)</f>
        <v>935</v>
      </c>
      <c r="C22" s="124">
        <f t="shared" ref="C22:F22" si="2">SUM(C15:C21)</f>
        <v>28.06666666666667</v>
      </c>
      <c r="D22" s="124">
        <f t="shared" si="2"/>
        <v>22.766666666666666</v>
      </c>
      <c r="E22" s="124">
        <f t="shared" si="2"/>
        <v>124.63333333333333</v>
      </c>
      <c r="F22" s="124">
        <f t="shared" si="2"/>
        <v>799.5</v>
      </c>
      <c r="G22" s="124">
        <f t="shared" ref="G22:T22" si="3">SUM(G15:G21)</f>
        <v>0.6466666666666665</v>
      </c>
      <c r="H22" s="124">
        <f t="shared" si="3"/>
        <v>53.2</v>
      </c>
      <c r="I22" s="124">
        <f t="shared" si="3"/>
        <v>1.3266666666666667</v>
      </c>
      <c r="J22" s="124">
        <f t="shared" si="3"/>
        <v>6.8533333333333344</v>
      </c>
      <c r="K22" s="124">
        <f t="shared" si="3"/>
        <v>0.25666666666666665</v>
      </c>
      <c r="L22" s="124">
        <f t="shared" si="3"/>
        <v>0.31333333333333335</v>
      </c>
      <c r="M22" s="124">
        <f t="shared" si="3"/>
        <v>169.73999999999998</v>
      </c>
      <c r="N22" s="124">
        <f t="shared" si="3"/>
        <v>210.74</v>
      </c>
      <c r="O22" s="124">
        <f t="shared" si="3"/>
        <v>505.17</v>
      </c>
      <c r="P22" s="124">
        <f t="shared" si="3"/>
        <v>9.75</v>
      </c>
      <c r="Q22" s="124">
        <f t="shared" si="3"/>
        <v>1947.95</v>
      </c>
      <c r="R22" s="124">
        <f t="shared" si="3"/>
        <v>105.31</v>
      </c>
      <c r="S22" s="124">
        <f t="shared" si="3"/>
        <v>0.48</v>
      </c>
      <c r="T22" s="124">
        <f t="shared" si="3"/>
        <v>0.01</v>
      </c>
      <c r="U22" s="132"/>
      <c r="V22" s="132"/>
    </row>
    <row r="23" spans="1:22" ht="14.65" customHeight="1">
      <c r="A23" s="158" t="s">
        <v>51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</row>
    <row r="24" spans="1:22" ht="12.2" customHeight="1">
      <c r="A24" s="125" t="s">
        <v>356</v>
      </c>
      <c r="B24" s="126">
        <v>150</v>
      </c>
      <c r="C24" s="127">
        <v>11.5</v>
      </c>
      <c r="D24" s="127">
        <v>9.5</v>
      </c>
      <c r="E24" s="127">
        <v>8.8000000000000007</v>
      </c>
      <c r="F24" s="127">
        <v>157.6</v>
      </c>
      <c r="G24" s="128">
        <v>0.17</v>
      </c>
      <c r="H24" s="128">
        <v>19.239999999999998</v>
      </c>
      <c r="I24" s="128">
        <v>4.16</v>
      </c>
      <c r="J24" s="128">
        <v>2.71</v>
      </c>
      <c r="K24" s="128">
        <v>0</v>
      </c>
      <c r="L24" s="128">
        <v>0.99</v>
      </c>
      <c r="M24" s="128">
        <v>36.14</v>
      </c>
      <c r="N24" s="128">
        <v>28.74</v>
      </c>
      <c r="O24" s="128">
        <v>196</v>
      </c>
      <c r="P24" s="128">
        <v>4.3899999999999997</v>
      </c>
      <c r="Q24" s="128">
        <v>474.38</v>
      </c>
      <c r="R24" s="128">
        <v>7.46</v>
      </c>
      <c r="S24" s="128">
        <v>0.13</v>
      </c>
      <c r="T24" s="128">
        <v>0.02</v>
      </c>
      <c r="U24" s="129" t="s">
        <v>53</v>
      </c>
      <c r="V24" s="129" t="s">
        <v>54</v>
      </c>
    </row>
    <row r="25" spans="1:22" ht="12.2" customHeight="1">
      <c r="A25" s="125" t="s">
        <v>55</v>
      </c>
      <c r="B25" s="126">
        <v>200</v>
      </c>
      <c r="C25" s="127">
        <v>1</v>
      </c>
      <c r="D25" s="127">
        <v>0.2</v>
      </c>
      <c r="E25" s="127">
        <v>19.600000000000001</v>
      </c>
      <c r="F25" s="127">
        <v>83.4</v>
      </c>
      <c r="G25" s="128">
        <v>0.02</v>
      </c>
      <c r="H25" s="128">
        <v>1.6</v>
      </c>
      <c r="I25" s="128">
        <v>0</v>
      </c>
      <c r="J25" s="128">
        <v>0</v>
      </c>
      <c r="K25" s="128">
        <v>0</v>
      </c>
      <c r="L25" s="128">
        <v>0.02</v>
      </c>
      <c r="M25" s="128">
        <v>12.6</v>
      </c>
      <c r="N25" s="128">
        <v>7.2</v>
      </c>
      <c r="O25" s="128">
        <v>12.6</v>
      </c>
      <c r="P25" s="128">
        <v>2.52</v>
      </c>
      <c r="Q25" s="128">
        <v>240</v>
      </c>
      <c r="R25" s="128">
        <v>2</v>
      </c>
      <c r="S25" s="128">
        <v>0</v>
      </c>
      <c r="T25" s="128">
        <v>0</v>
      </c>
      <c r="U25" s="129" t="s">
        <v>56</v>
      </c>
      <c r="V25" s="129" t="s">
        <v>29</v>
      </c>
    </row>
    <row r="26" spans="1:22" ht="12.2" customHeight="1">
      <c r="A26" s="125" t="s">
        <v>37</v>
      </c>
      <c r="B26" s="126">
        <v>20</v>
      </c>
      <c r="C26" s="127">
        <v>1.1000000000000001</v>
      </c>
      <c r="D26" s="127">
        <v>0.2</v>
      </c>
      <c r="E26" s="127">
        <v>9.9</v>
      </c>
      <c r="F26" s="127">
        <v>46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9" t="s">
        <v>64</v>
      </c>
      <c r="V26" s="129" t="s">
        <v>38</v>
      </c>
    </row>
    <row r="27" spans="1:22" ht="12.2" customHeight="1">
      <c r="A27" s="130" t="s">
        <v>39</v>
      </c>
      <c r="B27" s="139">
        <f>B24+B25+B26</f>
        <v>370</v>
      </c>
      <c r="C27" s="124">
        <f t="shared" ref="C27:F27" si="4">C24+C25+C26</f>
        <v>13.6</v>
      </c>
      <c r="D27" s="124">
        <f t="shared" si="4"/>
        <v>9.8999999999999986</v>
      </c>
      <c r="E27" s="124">
        <f t="shared" si="4"/>
        <v>38.300000000000004</v>
      </c>
      <c r="F27" s="124">
        <f t="shared" si="4"/>
        <v>287</v>
      </c>
      <c r="G27" s="124">
        <f t="shared" ref="G27:T27" si="5">G24+G25+G26</f>
        <v>0.19</v>
      </c>
      <c r="H27" s="124">
        <f t="shared" si="5"/>
        <v>20.84</v>
      </c>
      <c r="I27" s="124">
        <f t="shared" si="5"/>
        <v>4.16</v>
      </c>
      <c r="J27" s="124">
        <f t="shared" si="5"/>
        <v>2.71</v>
      </c>
      <c r="K27" s="124">
        <f t="shared" si="5"/>
        <v>0</v>
      </c>
      <c r="L27" s="124">
        <f t="shared" si="5"/>
        <v>1.01</v>
      </c>
      <c r="M27" s="124">
        <f t="shared" si="5"/>
        <v>48.74</v>
      </c>
      <c r="N27" s="124">
        <f t="shared" si="5"/>
        <v>35.94</v>
      </c>
      <c r="O27" s="124">
        <f t="shared" si="5"/>
        <v>208.6</v>
      </c>
      <c r="P27" s="124">
        <f t="shared" si="5"/>
        <v>6.91</v>
      </c>
      <c r="Q27" s="124">
        <f t="shared" si="5"/>
        <v>714.38</v>
      </c>
      <c r="R27" s="124">
        <f t="shared" si="5"/>
        <v>9.4600000000000009</v>
      </c>
      <c r="S27" s="124">
        <f t="shared" si="5"/>
        <v>0.13</v>
      </c>
      <c r="T27" s="124">
        <f t="shared" si="5"/>
        <v>0.02</v>
      </c>
      <c r="U27" s="132"/>
      <c r="V27" s="132"/>
    </row>
    <row r="28" spans="1:22" ht="21.6" customHeight="1">
      <c r="A28" s="157" t="s">
        <v>57</v>
      </c>
      <c r="B28" s="157"/>
      <c r="C28" s="140">
        <f>C27+C22+C13</f>
        <v>60.866666666666674</v>
      </c>
      <c r="D28" s="140">
        <f t="shared" ref="D28:F28" si="6">D27+D22+D13</f>
        <v>56.766666666666666</v>
      </c>
      <c r="E28" s="140">
        <f t="shared" si="6"/>
        <v>253.93333333333334</v>
      </c>
      <c r="F28" s="140">
        <f t="shared" si="6"/>
        <v>1775.1</v>
      </c>
      <c r="G28" s="140">
        <f t="shared" ref="G28:T28" si="7">G27+G22+G13</f>
        <v>1.0566666666666664</v>
      </c>
      <c r="H28" s="140">
        <f t="shared" si="7"/>
        <v>85.330000000000013</v>
      </c>
      <c r="I28" s="140">
        <f t="shared" si="7"/>
        <v>5.6966666666666663</v>
      </c>
      <c r="J28" s="140">
        <f t="shared" si="7"/>
        <v>11.913333333333334</v>
      </c>
      <c r="K28" s="140">
        <f t="shared" si="7"/>
        <v>0.62666666666666671</v>
      </c>
      <c r="L28" s="140">
        <f t="shared" si="7"/>
        <v>1.6833333333333331</v>
      </c>
      <c r="M28" s="140">
        <f t="shared" si="7"/>
        <v>660.29</v>
      </c>
      <c r="N28" s="140">
        <f t="shared" si="7"/>
        <v>323.21000000000004</v>
      </c>
      <c r="O28" s="140">
        <f t="shared" si="7"/>
        <v>1082.81</v>
      </c>
      <c r="P28" s="140">
        <f t="shared" si="7"/>
        <v>20.77</v>
      </c>
      <c r="Q28" s="140">
        <f t="shared" si="7"/>
        <v>3395.21</v>
      </c>
      <c r="R28" s="140">
        <f t="shared" si="7"/>
        <v>137.63</v>
      </c>
      <c r="S28" s="140">
        <f t="shared" si="7"/>
        <v>0.64</v>
      </c>
      <c r="T28" s="140">
        <f t="shared" si="7"/>
        <v>0.04</v>
      </c>
      <c r="U28" s="132"/>
      <c r="V28" s="132"/>
    </row>
    <row r="29" spans="1:22" ht="28.35" customHeight="1">
      <c r="A29" s="160" t="s">
        <v>59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</row>
    <row r="30" spans="1:22" ht="13.35" customHeight="1">
      <c r="A30" s="162" t="s">
        <v>1</v>
      </c>
      <c r="B30" s="159" t="s">
        <v>2</v>
      </c>
      <c r="C30" s="161" t="s">
        <v>3</v>
      </c>
      <c r="D30" s="161"/>
      <c r="E30" s="161"/>
      <c r="F30" s="163" t="s">
        <v>4</v>
      </c>
      <c r="G30" s="161" t="s">
        <v>5</v>
      </c>
      <c r="H30" s="161"/>
      <c r="I30" s="161"/>
      <c r="J30" s="161"/>
      <c r="K30" s="161"/>
      <c r="L30" s="161"/>
      <c r="M30" s="161" t="s">
        <v>6</v>
      </c>
      <c r="N30" s="161"/>
      <c r="O30" s="161"/>
      <c r="P30" s="161"/>
      <c r="Q30" s="161"/>
      <c r="R30" s="161"/>
      <c r="S30" s="161"/>
      <c r="T30" s="161"/>
      <c r="U30" s="159" t="s">
        <v>7</v>
      </c>
      <c r="V30" s="159" t="s">
        <v>8</v>
      </c>
    </row>
    <row r="31" spans="1:22" ht="26.65" customHeight="1">
      <c r="A31" s="162"/>
      <c r="B31" s="159"/>
      <c r="C31" s="124" t="s">
        <v>9</v>
      </c>
      <c r="D31" s="124" t="s">
        <v>10</v>
      </c>
      <c r="E31" s="124" t="s">
        <v>11</v>
      </c>
      <c r="F31" s="163"/>
      <c r="G31" s="124" t="s">
        <v>12</v>
      </c>
      <c r="H31" s="124" t="s">
        <v>13</v>
      </c>
      <c r="I31" s="124" t="s">
        <v>14</v>
      </c>
      <c r="J31" s="124" t="s">
        <v>15</v>
      </c>
      <c r="K31" s="124" t="s">
        <v>16</v>
      </c>
      <c r="L31" s="124" t="s">
        <v>17</v>
      </c>
      <c r="M31" s="124" t="s">
        <v>18</v>
      </c>
      <c r="N31" s="124" t="s">
        <v>19</v>
      </c>
      <c r="O31" s="124" t="s">
        <v>20</v>
      </c>
      <c r="P31" s="124" t="s">
        <v>21</v>
      </c>
      <c r="Q31" s="124" t="s">
        <v>22</v>
      </c>
      <c r="R31" s="124" t="s">
        <v>23</v>
      </c>
      <c r="S31" s="124" t="s">
        <v>24</v>
      </c>
      <c r="T31" s="124" t="s">
        <v>25</v>
      </c>
      <c r="U31" s="159"/>
      <c r="V31" s="159"/>
    </row>
    <row r="32" spans="1:22" ht="14.65" customHeight="1">
      <c r="A32" s="158" t="s">
        <v>26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</row>
    <row r="33" spans="1:22" s="138" customFormat="1" ht="12.2" customHeight="1">
      <c r="A33" s="133" t="s">
        <v>380</v>
      </c>
      <c r="B33" s="134">
        <v>100</v>
      </c>
      <c r="C33" s="135">
        <f>0.5*100/60</f>
        <v>0.83333333333333337</v>
      </c>
      <c r="D33" s="135">
        <f>0.1*100/60</f>
        <v>0.16666666666666666</v>
      </c>
      <c r="E33" s="135">
        <f>1.5*100/60</f>
        <v>2.5</v>
      </c>
      <c r="F33" s="135">
        <f>8.4*100/60</f>
        <v>14</v>
      </c>
      <c r="G33" s="136">
        <f>0.02*100/60</f>
        <v>3.3333333333333333E-2</v>
      </c>
      <c r="H33" s="136">
        <f>6*100/60</f>
        <v>10</v>
      </c>
      <c r="I33" s="136">
        <f>0.01*100/60</f>
        <v>1.6666666666666666E-2</v>
      </c>
      <c r="J33" s="136">
        <f>0.06*100/60</f>
        <v>0.1</v>
      </c>
      <c r="K33" s="136">
        <v>0</v>
      </c>
      <c r="L33" s="136">
        <f>0.02*100/60</f>
        <v>3.3333333333333333E-2</v>
      </c>
      <c r="M33" s="136">
        <f>13.8*100/60</f>
        <v>23</v>
      </c>
      <c r="N33" s="136">
        <f>8.4*100/60</f>
        <v>14</v>
      </c>
      <c r="O33" s="136">
        <f>25.2*100/60</f>
        <v>42</v>
      </c>
      <c r="P33" s="136">
        <f>0.6*100/60</f>
        <v>1</v>
      </c>
      <c r="Q33" s="136">
        <v>84.6</v>
      </c>
      <c r="R33" s="136">
        <v>1.8</v>
      </c>
      <c r="S33" s="136">
        <v>0.01</v>
      </c>
      <c r="T33" s="136">
        <v>0</v>
      </c>
      <c r="U33" s="137" t="s">
        <v>379</v>
      </c>
      <c r="V33" s="137" t="s">
        <v>54</v>
      </c>
    </row>
    <row r="34" spans="1:22" ht="12.2" customHeight="1">
      <c r="A34" s="125" t="s">
        <v>60</v>
      </c>
      <c r="B34" s="126">
        <v>200</v>
      </c>
      <c r="C34" s="127">
        <v>13.8</v>
      </c>
      <c r="D34" s="127">
        <v>22.3</v>
      </c>
      <c r="E34" s="127">
        <v>20</v>
      </c>
      <c r="F34" s="127">
        <v>384</v>
      </c>
      <c r="G34" s="128">
        <v>0.34</v>
      </c>
      <c r="H34" s="128">
        <v>9.6199999999999992</v>
      </c>
      <c r="I34" s="128">
        <v>0.52</v>
      </c>
      <c r="J34" s="128">
        <v>0.44</v>
      </c>
      <c r="K34" s="128">
        <v>7.0000000000000007E-2</v>
      </c>
      <c r="L34" s="128">
        <v>0.14000000000000001</v>
      </c>
      <c r="M34" s="128">
        <v>49.69</v>
      </c>
      <c r="N34" s="128">
        <v>41.44</v>
      </c>
      <c r="O34" s="128">
        <v>164.34</v>
      </c>
      <c r="P34" s="128">
        <v>2.2599999999999998</v>
      </c>
      <c r="Q34" s="128">
        <v>597.85</v>
      </c>
      <c r="R34" s="128">
        <v>9.9700000000000006</v>
      </c>
      <c r="S34" s="128">
        <v>0.08</v>
      </c>
      <c r="T34" s="128">
        <v>0</v>
      </c>
      <c r="U34" s="129" t="s">
        <v>61</v>
      </c>
      <c r="V34" s="129" t="s">
        <v>62</v>
      </c>
    </row>
    <row r="35" spans="1:22" ht="12.2" customHeight="1">
      <c r="A35" s="125" t="s">
        <v>63</v>
      </c>
      <c r="B35" s="126">
        <v>200</v>
      </c>
      <c r="C35" s="127">
        <v>1.4</v>
      </c>
      <c r="D35" s="127">
        <v>0.4</v>
      </c>
      <c r="E35" s="127">
        <v>22.1</v>
      </c>
      <c r="F35" s="127">
        <v>98.9</v>
      </c>
      <c r="G35" s="128">
        <v>0.02</v>
      </c>
      <c r="H35" s="128">
        <v>5.92</v>
      </c>
      <c r="I35" s="128">
        <v>0.02</v>
      </c>
      <c r="J35" s="128">
        <v>0</v>
      </c>
      <c r="K35" s="128">
        <v>0</v>
      </c>
      <c r="L35" s="128">
        <v>0.03</v>
      </c>
      <c r="M35" s="128">
        <v>30.6</v>
      </c>
      <c r="N35" s="128">
        <v>10.8</v>
      </c>
      <c r="O35" s="128">
        <v>32.4</v>
      </c>
      <c r="P35" s="128">
        <v>0.54</v>
      </c>
      <c r="Q35" s="128">
        <v>500</v>
      </c>
      <c r="R35" s="128">
        <v>0</v>
      </c>
      <c r="S35" s="128">
        <v>0</v>
      </c>
      <c r="T35" s="128">
        <v>0</v>
      </c>
      <c r="U35" s="129" t="s">
        <v>56</v>
      </c>
      <c r="V35" s="129" t="s">
        <v>29</v>
      </c>
    </row>
    <row r="36" spans="1:22" ht="12.2" customHeight="1">
      <c r="A36" s="125" t="s">
        <v>50</v>
      </c>
      <c r="B36" s="126">
        <v>40</v>
      </c>
      <c r="C36" s="127">
        <v>3.1</v>
      </c>
      <c r="D36" s="127">
        <v>0.2</v>
      </c>
      <c r="E36" s="127">
        <v>20.100000000000001</v>
      </c>
      <c r="F36" s="127">
        <v>94.7</v>
      </c>
      <c r="G36" s="128">
        <v>0.06</v>
      </c>
      <c r="H36" s="128">
        <v>0</v>
      </c>
      <c r="I36" s="128">
        <v>0</v>
      </c>
      <c r="J36" s="128">
        <v>0.78</v>
      </c>
      <c r="K36" s="128">
        <v>0</v>
      </c>
      <c r="L36" s="128">
        <v>0.02</v>
      </c>
      <c r="M36" s="128">
        <v>9.1999999999999993</v>
      </c>
      <c r="N36" s="128">
        <v>13.2</v>
      </c>
      <c r="O36" s="128">
        <v>33.6</v>
      </c>
      <c r="P36" s="128">
        <v>0.8</v>
      </c>
      <c r="Q36" s="128">
        <v>51.6</v>
      </c>
      <c r="R36" s="128">
        <v>0</v>
      </c>
      <c r="S36" s="128">
        <v>0.01</v>
      </c>
      <c r="T36" s="128">
        <v>0</v>
      </c>
      <c r="U36" s="129" t="s">
        <v>64</v>
      </c>
      <c r="V36" s="129" t="s">
        <v>38</v>
      </c>
    </row>
    <row r="37" spans="1:22" ht="12.2" customHeight="1">
      <c r="A37" s="125" t="s">
        <v>37</v>
      </c>
      <c r="B37" s="126">
        <v>30</v>
      </c>
      <c r="C37" s="127">
        <v>2</v>
      </c>
      <c r="D37" s="127">
        <v>0.3</v>
      </c>
      <c r="E37" s="127">
        <v>12.7</v>
      </c>
      <c r="F37" s="127">
        <v>61.2</v>
      </c>
      <c r="G37" s="128">
        <v>0.05</v>
      </c>
      <c r="H37" s="128">
        <v>0</v>
      </c>
      <c r="I37" s="128">
        <v>0</v>
      </c>
      <c r="J37" s="128">
        <v>0.66</v>
      </c>
      <c r="K37" s="128">
        <v>0</v>
      </c>
      <c r="L37" s="128">
        <v>0.02</v>
      </c>
      <c r="M37" s="128">
        <v>5.4</v>
      </c>
      <c r="N37" s="128">
        <v>5.7</v>
      </c>
      <c r="O37" s="128">
        <v>26.1</v>
      </c>
      <c r="P37" s="128">
        <v>1.2</v>
      </c>
      <c r="Q37" s="128">
        <v>40.799999999999997</v>
      </c>
      <c r="R37" s="128">
        <v>1.68</v>
      </c>
      <c r="S37" s="128">
        <v>0</v>
      </c>
      <c r="T37" s="128">
        <v>0</v>
      </c>
      <c r="U37" s="129" t="s">
        <v>64</v>
      </c>
      <c r="V37" s="129" t="s">
        <v>38</v>
      </c>
    </row>
    <row r="38" spans="1:22" ht="21.6" customHeight="1">
      <c r="A38" s="130" t="s">
        <v>39</v>
      </c>
      <c r="B38" s="131">
        <f>SUM(B33:B37)</f>
        <v>570</v>
      </c>
      <c r="C38" s="124">
        <f t="shared" ref="C38:F38" si="8">SUM(C33:C37)</f>
        <v>21.133333333333336</v>
      </c>
      <c r="D38" s="124">
        <f t="shared" si="8"/>
        <v>23.366666666666667</v>
      </c>
      <c r="E38" s="124">
        <f t="shared" si="8"/>
        <v>77.400000000000006</v>
      </c>
      <c r="F38" s="124">
        <f t="shared" si="8"/>
        <v>652.80000000000007</v>
      </c>
      <c r="G38" s="124">
        <f t="shared" ref="G38:T38" si="9">SUM(G33:G37)</f>
        <v>0.50333333333333341</v>
      </c>
      <c r="H38" s="124">
        <f t="shared" si="9"/>
        <v>25.54</v>
      </c>
      <c r="I38" s="124">
        <f t="shared" si="9"/>
        <v>0.55666666666666675</v>
      </c>
      <c r="J38" s="124">
        <f t="shared" si="9"/>
        <v>1.98</v>
      </c>
      <c r="K38" s="124">
        <f t="shared" si="9"/>
        <v>7.0000000000000007E-2</v>
      </c>
      <c r="L38" s="124">
        <f t="shared" si="9"/>
        <v>0.24333333333333332</v>
      </c>
      <c r="M38" s="124">
        <f t="shared" si="9"/>
        <v>117.89</v>
      </c>
      <c r="N38" s="124">
        <f t="shared" si="9"/>
        <v>85.14</v>
      </c>
      <c r="O38" s="124">
        <f t="shared" si="9"/>
        <v>298.44000000000005</v>
      </c>
      <c r="P38" s="124">
        <f t="shared" si="9"/>
        <v>5.8</v>
      </c>
      <c r="Q38" s="124">
        <f t="shared" si="9"/>
        <v>1274.8499999999999</v>
      </c>
      <c r="R38" s="124">
        <f t="shared" si="9"/>
        <v>13.450000000000001</v>
      </c>
      <c r="S38" s="124">
        <f t="shared" si="9"/>
        <v>9.9999999999999992E-2</v>
      </c>
      <c r="T38" s="124">
        <f t="shared" si="9"/>
        <v>0</v>
      </c>
      <c r="U38" s="132"/>
      <c r="V38" s="132"/>
    </row>
    <row r="39" spans="1:22" ht="14.65" customHeight="1">
      <c r="A39" s="158" t="s">
        <v>40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</row>
    <row r="40" spans="1:22" s="138" customFormat="1" ht="12.2" customHeight="1">
      <c r="A40" s="133" t="s">
        <v>383</v>
      </c>
      <c r="B40" s="134">
        <v>100</v>
      </c>
      <c r="C40" s="135">
        <f>0.7*100/60</f>
        <v>1.1666666666666667</v>
      </c>
      <c r="D40" s="135">
        <f>0.1*100/60</f>
        <v>0.16666666666666666</v>
      </c>
      <c r="E40" s="135">
        <f>2.3*100/60</f>
        <v>3.833333333333333</v>
      </c>
      <c r="F40" s="135">
        <f>14.4*100/60</f>
        <v>24</v>
      </c>
      <c r="G40" s="136">
        <f>0.04*100/60</f>
        <v>6.6666666666666666E-2</v>
      </c>
      <c r="H40" s="136">
        <f>15*100/60</f>
        <v>25</v>
      </c>
      <c r="I40" s="136">
        <f>0.1*100/60</f>
        <v>0.16666666666666666</v>
      </c>
      <c r="J40" s="136">
        <f>0.23*100/60</f>
        <v>0.38333333333333336</v>
      </c>
      <c r="K40" s="136">
        <f>0.1*100/60</f>
        <v>0.16666666666666666</v>
      </c>
      <c r="L40" s="136">
        <f>0.02*100/60</f>
        <v>3.3333333333333333E-2</v>
      </c>
      <c r="M40" s="136">
        <f>8.4*100/60</f>
        <v>14</v>
      </c>
      <c r="N40" s="136">
        <f>12*100/60</f>
        <v>20</v>
      </c>
      <c r="O40" s="136">
        <f>15.6*100/60</f>
        <v>26</v>
      </c>
      <c r="P40" s="136">
        <f>0.6*100/60</f>
        <v>1</v>
      </c>
      <c r="Q40" s="136">
        <f>174*100/60</f>
        <v>290</v>
      </c>
      <c r="R40" s="136">
        <v>1.2</v>
      </c>
      <c r="S40" s="136">
        <v>0</v>
      </c>
      <c r="T40" s="136">
        <v>0</v>
      </c>
      <c r="U40" s="137" t="s">
        <v>379</v>
      </c>
      <c r="V40" s="137" t="s">
        <v>54</v>
      </c>
    </row>
    <row r="41" spans="1:22" ht="12.2" customHeight="1">
      <c r="A41" s="125" t="s">
        <v>65</v>
      </c>
      <c r="B41" s="126">
        <v>250</v>
      </c>
      <c r="C41" s="127">
        <v>3.8</v>
      </c>
      <c r="D41" s="127">
        <v>5.9</v>
      </c>
      <c r="E41" s="127">
        <v>15.5</v>
      </c>
      <c r="F41" s="127">
        <v>134</v>
      </c>
      <c r="G41" s="128">
        <v>0.08</v>
      </c>
      <c r="H41" s="128">
        <v>6.88</v>
      </c>
      <c r="I41" s="128">
        <v>0.23</v>
      </c>
      <c r="J41" s="128">
        <v>2.2999999999999998</v>
      </c>
      <c r="K41" s="128">
        <v>0</v>
      </c>
      <c r="L41" s="128">
        <v>0.06</v>
      </c>
      <c r="M41" s="128">
        <v>61.41</v>
      </c>
      <c r="N41" s="128">
        <v>33.33</v>
      </c>
      <c r="O41" s="128">
        <v>90.25</v>
      </c>
      <c r="P41" s="128">
        <v>1.62</v>
      </c>
      <c r="Q41" s="128">
        <v>454.97</v>
      </c>
      <c r="R41" s="128">
        <v>4.93</v>
      </c>
      <c r="S41" s="128">
        <v>0.03</v>
      </c>
      <c r="T41" s="128">
        <v>0</v>
      </c>
      <c r="U41" s="129" t="s">
        <v>66</v>
      </c>
      <c r="V41" s="129" t="s">
        <v>29</v>
      </c>
    </row>
    <row r="42" spans="1:22" ht="12.2" customHeight="1">
      <c r="A42" s="125" t="s">
        <v>67</v>
      </c>
      <c r="B42" s="126">
        <v>200</v>
      </c>
      <c r="C42" s="127">
        <v>13.1</v>
      </c>
      <c r="D42" s="127">
        <v>20.2</v>
      </c>
      <c r="E42" s="127">
        <v>41.8</v>
      </c>
      <c r="F42" s="127">
        <v>438.9</v>
      </c>
      <c r="G42" s="128">
        <v>0.09</v>
      </c>
      <c r="H42" s="128">
        <v>2.39</v>
      </c>
      <c r="I42" s="128">
        <v>0.3</v>
      </c>
      <c r="J42" s="128">
        <v>2.84</v>
      </c>
      <c r="K42" s="128">
        <v>0.06</v>
      </c>
      <c r="L42" s="128">
        <v>0.15</v>
      </c>
      <c r="M42" s="128">
        <v>24.57</v>
      </c>
      <c r="N42" s="128">
        <v>42.45</v>
      </c>
      <c r="O42" s="128">
        <v>206.02</v>
      </c>
      <c r="P42" s="128">
        <v>1.98</v>
      </c>
      <c r="Q42" s="128">
        <v>309.95999999999998</v>
      </c>
      <c r="R42" s="128">
        <v>7.24</v>
      </c>
      <c r="S42" s="128">
        <v>0.13</v>
      </c>
      <c r="T42" s="128">
        <v>0.02</v>
      </c>
      <c r="U42" s="129" t="s">
        <v>68</v>
      </c>
      <c r="V42" s="129" t="s">
        <v>29</v>
      </c>
    </row>
    <row r="43" spans="1:22" ht="12.2" customHeight="1">
      <c r="A43" s="125" t="s">
        <v>69</v>
      </c>
      <c r="B43" s="126">
        <v>180</v>
      </c>
      <c r="C43" s="127">
        <f>6.4*180/220</f>
        <v>5.2363636363636363</v>
      </c>
      <c r="D43" s="127">
        <f>5.5*180/220</f>
        <v>4.5</v>
      </c>
      <c r="E43" s="127">
        <f>8.8*180/220</f>
        <v>7.2000000000000011</v>
      </c>
      <c r="F43" s="127">
        <f>116.6*180/220</f>
        <v>95.4</v>
      </c>
      <c r="G43" s="128">
        <v>0.09</v>
      </c>
      <c r="H43" s="128">
        <v>1.54</v>
      </c>
      <c r="I43" s="128">
        <v>0.06</v>
      </c>
      <c r="J43" s="128">
        <v>0.15</v>
      </c>
      <c r="K43" s="128">
        <v>0</v>
      </c>
      <c r="L43" s="128">
        <v>0.37</v>
      </c>
      <c r="M43" s="128">
        <v>264</v>
      </c>
      <c r="N43" s="128">
        <v>30.8</v>
      </c>
      <c r="O43" s="128">
        <v>209</v>
      </c>
      <c r="P43" s="128">
        <v>0.22</v>
      </c>
      <c r="Q43" s="128">
        <v>321.2</v>
      </c>
      <c r="R43" s="128">
        <v>19.8</v>
      </c>
      <c r="S43" s="128">
        <v>0.04</v>
      </c>
      <c r="T43" s="128">
        <v>0</v>
      </c>
      <c r="U43" s="129" t="s">
        <v>70</v>
      </c>
      <c r="V43" s="129" t="s">
        <v>29</v>
      </c>
    </row>
    <row r="44" spans="1:22" ht="12.2" customHeight="1">
      <c r="A44" s="125" t="s">
        <v>50</v>
      </c>
      <c r="B44" s="126">
        <v>50</v>
      </c>
      <c r="C44" s="127">
        <v>3.8</v>
      </c>
      <c r="D44" s="127">
        <v>0.3</v>
      </c>
      <c r="E44" s="127">
        <v>25.1</v>
      </c>
      <c r="F44" s="127">
        <v>118.4</v>
      </c>
      <c r="G44" s="128">
        <v>0.08</v>
      </c>
      <c r="H44" s="128">
        <v>0</v>
      </c>
      <c r="I44" s="128">
        <v>0</v>
      </c>
      <c r="J44" s="128">
        <v>0.98</v>
      </c>
      <c r="K44" s="128">
        <v>0</v>
      </c>
      <c r="L44" s="128">
        <v>0.03</v>
      </c>
      <c r="M44" s="128">
        <v>11.5</v>
      </c>
      <c r="N44" s="128">
        <v>16.5</v>
      </c>
      <c r="O44" s="128">
        <v>42</v>
      </c>
      <c r="P44" s="128">
        <v>1</v>
      </c>
      <c r="Q44" s="128">
        <v>64.5</v>
      </c>
      <c r="R44" s="128">
        <v>0</v>
      </c>
      <c r="S44" s="128">
        <v>0.01</v>
      </c>
      <c r="T44" s="128">
        <v>0</v>
      </c>
      <c r="U44" s="129" t="s">
        <v>64</v>
      </c>
      <c r="V44" s="129" t="s">
        <v>38</v>
      </c>
    </row>
    <row r="45" spans="1:22" ht="12.2" customHeight="1">
      <c r="A45" s="125" t="s">
        <v>37</v>
      </c>
      <c r="B45" s="126">
        <v>50</v>
      </c>
      <c r="C45" s="127">
        <v>3.3</v>
      </c>
      <c r="D45" s="127">
        <v>0.4</v>
      </c>
      <c r="E45" s="127">
        <v>21.2</v>
      </c>
      <c r="F45" s="127">
        <v>102</v>
      </c>
      <c r="G45" s="128">
        <v>0.09</v>
      </c>
      <c r="H45" s="128">
        <v>0</v>
      </c>
      <c r="I45" s="128">
        <v>0</v>
      </c>
      <c r="J45" s="128">
        <v>1.1000000000000001</v>
      </c>
      <c r="K45" s="128">
        <v>0</v>
      </c>
      <c r="L45" s="128">
        <v>0.04</v>
      </c>
      <c r="M45" s="128">
        <v>9</v>
      </c>
      <c r="N45" s="128">
        <v>9.5</v>
      </c>
      <c r="O45" s="128">
        <v>43.5</v>
      </c>
      <c r="P45" s="128">
        <v>2</v>
      </c>
      <c r="Q45" s="128">
        <v>68</v>
      </c>
      <c r="R45" s="128">
        <v>2.8</v>
      </c>
      <c r="S45" s="128">
        <v>0</v>
      </c>
      <c r="T45" s="128">
        <v>0</v>
      </c>
      <c r="U45" s="129" t="s">
        <v>64</v>
      </c>
      <c r="V45" s="129" t="s">
        <v>38</v>
      </c>
    </row>
    <row r="46" spans="1:22" ht="21.6" customHeight="1">
      <c r="A46" s="130" t="s">
        <v>39</v>
      </c>
      <c r="B46" s="131">
        <f>SUM(B40:B45)</f>
        <v>830</v>
      </c>
      <c r="C46" s="124">
        <f t="shared" ref="C46:F46" si="10">SUM(C40:C45)</f>
        <v>30.403030303030306</v>
      </c>
      <c r="D46" s="124">
        <f t="shared" si="10"/>
        <v>31.466666666666665</v>
      </c>
      <c r="E46" s="124">
        <f t="shared" si="10"/>
        <v>114.63333333333334</v>
      </c>
      <c r="F46" s="124">
        <f t="shared" si="10"/>
        <v>912.69999999999993</v>
      </c>
      <c r="G46" s="124">
        <f t="shared" ref="G46:T46" si="11">SUM(G40:G45)</f>
        <v>0.4966666666666667</v>
      </c>
      <c r="H46" s="124">
        <f t="shared" si="11"/>
        <v>35.809999999999995</v>
      </c>
      <c r="I46" s="124">
        <f t="shared" si="11"/>
        <v>0.7566666666666666</v>
      </c>
      <c r="J46" s="124">
        <f t="shared" si="11"/>
        <v>7.7533333333333339</v>
      </c>
      <c r="K46" s="124">
        <f t="shared" si="11"/>
        <v>0.22666666666666666</v>
      </c>
      <c r="L46" s="124">
        <f t="shared" si="11"/>
        <v>0.68333333333333335</v>
      </c>
      <c r="M46" s="124">
        <f t="shared" si="11"/>
        <v>384.48</v>
      </c>
      <c r="N46" s="124">
        <f t="shared" si="11"/>
        <v>152.57999999999998</v>
      </c>
      <c r="O46" s="124">
        <f t="shared" si="11"/>
        <v>616.77</v>
      </c>
      <c r="P46" s="124">
        <f t="shared" si="11"/>
        <v>7.8199999999999994</v>
      </c>
      <c r="Q46" s="124">
        <f t="shared" si="11"/>
        <v>1508.63</v>
      </c>
      <c r="R46" s="124">
        <f t="shared" si="11"/>
        <v>35.97</v>
      </c>
      <c r="S46" s="124">
        <f t="shared" si="11"/>
        <v>0.21000000000000002</v>
      </c>
      <c r="T46" s="124">
        <f t="shared" si="11"/>
        <v>0.02</v>
      </c>
      <c r="U46" s="132"/>
      <c r="V46" s="132"/>
    </row>
    <row r="47" spans="1:22" ht="14.65" customHeight="1">
      <c r="A47" s="158" t="s">
        <v>51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</row>
    <row r="48" spans="1:22" ht="12.2" customHeight="1">
      <c r="A48" s="125" t="s">
        <v>71</v>
      </c>
      <c r="B48" s="126">
        <v>200</v>
      </c>
      <c r="C48" s="127">
        <v>7.9</v>
      </c>
      <c r="D48" s="127">
        <v>13.6</v>
      </c>
      <c r="E48" s="127">
        <v>35.6</v>
      </c>
      <c r="F48" s="127">
        <v>311.89999999999998</v>
      </c>
      <c r="G48" s="128">
        <v>0.17</v>
      </c>
      <c r="H48" s="128">
        <v>16.989999999999998</v>
      </c>
      <c r="I48" s="128">
        <v>0.83</v>
      </c>
      <c r="J48" s="128">
        <v>1.49</v>
      </c>
      <c r="K48" s="128">
        <v>0.45</v>
      </c>
      <c r="L48" s="128">
        <v>0.17</v>
      </c>
      <c r="M48" s="128">
        <v>66.84</v>
      </c>
      <c r="N48" s="128">
        <v>56.08</v>
      </c>
      <c r="O48" s="128">
        <v>156.30000000000001</v>
      </c>
      <c r="P48" s="128">
        <v>2.85</v>
      </c>
      <c r="Q48" s="128">
        <v>801.72</v>
      </c>
      <c r="R48" s="128">
        <v>10.65</v>
      </c>
      <c r="S48" s="128">
        <v>0.06</v>
      </c>
      <c r="T48" s="128">
        <v>0</v>
      </c>
      <c r="U48" s="129" t="s">
        <v>72</v>
      </c>
      <c r="V48" s="129" t="s">
        <v>62</v>
      </c>
    </row>
    <row r="49" spans="1:22" ht="12.2" customHeight="1">
      <c r="A49" s="125" t="s">
        <v>73</v>
      </c>
      <c r="B49" s="126">
        <v>180</v>
      </c>
      <c r="C49" s="127">
        <v>0.2</v>
      </c>
      <c r="D49" s="127">
        <v>0</v>
      </c>
      <c r="E49" s="127">
        <v>7.5</v>
      </c>
      <c r="F49" s="127">
        <v>32.1</v>
      </c>
      <c r="G49" s="128">
        <v>0</v>
      </c>
      <c r="H49" s="128">
        <v>1.05</v>
      </c>
      <c r="I49" s="128">
        <v>0</v>
      </c>
      <c r="J49" s="128">
        <v>0</v>
      </c>
      <c r="K49" s="128">
        <v>0</v>
      </c>
      <c r="L49" s="128">
        <v>0.01</v>
      </c>
      <c r="M49" s="128">
        <v>13.85</v>
      </c>
      <c r="N49" s="128">
        <v>5.9</v>
      </c>
      <c r="O49" s="128">
        <v>7.93</v>
      </c>
      <c r="P49" s="128">
        <v>0.73</v>
      </c>
      <c r="Q49" s="128">
        <v>33.36</v>
      </c>
      <c r="R49" s="128">
        <v>0</v>
      </c>
      <c r="S49" s="128">
        <v>0</v>
      </c>
      <c r="T49" s="128">
        <v>0</v>
      </c>
      <c r="U49" s="129" t="s">
        <v>74</v>
      </c>
      <c r="V49" s="129" t="s">
        <v>29</v>
      </c>
    </row>
    <row r="50" spans="1:22" ht="12.2" customHeight="1">
      <c r="A50" s="125" t="s">
        <v>37</v>
      </c>
      <c r="B50" s="126">
        <v>20</v>
      </c>
      <c r="C50" s="127">
        <v>1.1000000000000001</v>
      </c>
      <c r="D50" s="127">
        <v>0.2</v>
      </c>
      <c r="E50" s="127">
        <v>9.9</v>
      </c>
      <c r="F50" s="127">
        <v>46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9" t="s">
        <v>64</v>
      </c>
      <c r="V50" s="129" t="s">
        <v>38</v>
      </c>
    </row>
    <row r="51" spans="1:22" ht="12.2" customHeight="1">
      <c r="A51" s="130" t="s">
        <v>39</v>
      </c>
      <c r="B51" s="131">
        <f>SUM(B48:B50)</f>
        <v>400</v>
      </c>
      <c r="C51" s="124">
        <f t="shared" ref="C51:F51" si="12">SUM(C48:C50)</f>
        <v>9.1999999999999993</v>
      </c>
      <c r="D51" s="124">
        <f t="shared" si="12"/>
        <v>13.799999999999999</v>
      </c>
      <c r="E51" s="124">
        <f t="shared" si="12"/>
        <v>53</v>
      </c>
      <c r="F51" s="124">
        <f t="shared" si="12"/>
        <v>390</v>
      </c>
      <c r="G51" s="124">
        <f t="shared" ref="G51:T51" si="13">SUM(G48:G50)</f>
        <v>0.17</v>
      </c>
      <c r="H51" s="124">
        <f t="shared" si="13"/>
        <v>18.04</v>
      </c>
      <c r="I51" s="124">
        <f t="shared" si="13"/>
        <v>0.83</v>
      </c>
      <c r="J51" s="124">
        <f t="shared" si="13"/>
        <v>1.49</v>
      </c>
      <c r="K51" s="124">
        <f t="shared" si="13"/>
        <v>0.45</v>
      </c>
      <c r="L51" s="124">
        <f t="shared" si="13"/>
        <v>0.18000000000000002</v>
      </c>
      <c r="M51" s="124">
        <f t="shared" si="13"/>
        <v>80.69</v>
      </c>
      <c r="N51" s="124">
        <f t="shared" si="13"/>
        <v>61.98</v>
      </c>
      <c r="O51" s="124">
        <f t="shared" si="13"/>
        <v>164.23000000000002</v>
      </c>
      <c r="P51" s="124">
        <f t="shared" si="13"/>
        <v>3.58</v>
      </c>
      <c r="Q51" s="124">
        <f t="shared" si="13"/>
        <v>835.08</v>
      </c>
      <c r="R51" s="124">
        <f t="shared" si="13"/>
        <v>10.65</v>
      </c>
      <c r="S51" s="124">
        <f t="shared" si="13"/>
        <v>0.06</v>
      </c>
      <c r="T51" s="124">
        <f t="shared" si="13"/>
        <v>0</v>
      </c>
      <c r="U51" s="132"/>
      <c r="V51" s="132"/>
    </row>
    <row r="52" spans="1:22" ht="21.6" customHeight="1">
      <c r="A52" s="157" t="s">
        <v>57</v>
      </c>
      <c r="B52" s="157"/>
      <c r="C52" s="140">
        <f>C51+C46+C38</f>
        <v>60.736363636363649</v>
      </c>
      <c r="D52" s="140">
        <f t="shared" ref="D52:F52" si="14">D51+D46+D38</f>
        <v>68.633333333333326</v>
      </c>
      <c r="E52" s="140">
        <f t="shared" si="14"/>
        <v>245.03333333333333</v>
      </c>
      <c r="F52" s="140">
        <f t="shared" si="14"/>
        <v>1955.5</v>
      </c>
      <c r="G52" s="140">
        <f t="shared" ref="G52:T52" si="15">G51+G46+G38</f>
        <v>1.1700000000000002</v>
      </c>
      <c r="H52" s="140">
        <f t="shared" si="15"/>
        <v>79.389999999999986</v>
      </c>
      <c r="I52" s="140">
        <f t="shared" si="15"/>
        <v>2.1433333333333331</v>
      </c>
      <c r="J52" s="140">
        <f t="shared" si="15"/>
        <v>11.223333333333334</v>
      </c>
      <c r="K52" s="140">
        <f t="shared" si="15"/>
        <v>0.74666666666666659</v>
      </c>
      <c r="L52" s="140">
        <f t="shared" si="15"/>
        <v>1.1066666666666667</v>
      </c>
      <c r="M52" s="140">
        <f t="shared" si="15"/>
        <v>583.06000000000006</v>
      </c>
      <c r="N52" s="140">
        <f t="shared" si="15"/>
        <v>299.7</v>
      </c>
      <c r="O52" s="140">
        <f t="shared" si="15"/>
        <v>1079.44</v>
      </c>
      <c r="P52" s="140">
        <f t="shared" si="15"/>
        <v>17.2</v>
      </c>
      <c r="Q52" s="140">
        <f t="shared" si="15"/>
        <v>3618.56</v>
      </c>
      <c r="R52" s="140">
        <f t="shared" si="15"/>
        <v>60.07</v>
      </c>
      <c r="S52" s="140">
        <f t="shared" si="15"/>
        <v>0.37</v>
      </c>
      <c r="T52" s="140">
        <f t="shared" si="15"/>
        <v>0.02</v>
      </c>
      <c r="U52" s="132"/>
      <c r="V52" s="132"/>
    </row>
    <row r="53" spans="1:22" ht="1.1499999999999999" customHeight="1"/>
    <row r="54" spans="1:22" ht="28.35" customHeight="1">
      <c r="A54" s="160" t="s">
        <v>75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</row>
    <row r="55" spans="1:22" ht="13.35" customHeight="1">
      <c r="A55" s="162" t="s">
        <v>1</v>
      </c>
      <c r="B55" s="159" t="s">
        <v>2</v>
      </c>
      <c r="C55" s="161" t="s">
        <v>3</v>
      </c>
      <c r="D55" s="161"/>
      <c r="E55" s="161"/>
      <c r="F55" s="163" t="s">
        <v>4</v>
      </c>
      <c r="G55" s="161" t="s">
        <v>5</v>
      </c>
      <c r="H55" s="161"/>
      <c r="I55" s="161"/>
      <c r="J55" s="161"/>
      <c r="K55" s="161"/>
      <c r="L55" s="161"/>
      <c r="M55" s="161" t="s">
        <v>6</v>
      </c>
      <c r="N55" s="161"/>
      <c r="O55" s="161"/>
      <c r="P55" s="161"/>
      <c r="Q55" s="161"/>
      <c r="R55" s="161"/>
      <c r="S55" s="161"/>
      <c r="T55" s="161"/>
      <c r="U55" s="159" t="s">
        <v>7</v>
      </c>
      <c r="V55" s="159" t="s">
        <v>8</v>
      </c>
    </row>
    <row r="56" spans="1:22" ht="26.65" customHeight="1">
      <c r="A56" s="162"/>
      <c r="B56" s="159"/>
      <c r="C56" s="124" t="s">
        <v>9</v>
      </c>
      <c r="D56" s="124" t="s">
        <v>10</v>
      </c>
      <c r="E56" s="124" t="s">
        <v>11</v>
      </c>
      <c r="F56" s="163"/>
      <c r="G56" s="124" t="s">
        <v>12</v>
      </c>
      <c r="H56" s="124" t="s">
        <v>13</v>
      </c>
      <c r="I56" s="124" t="s">
        <v>14</v>
      </c>
      <c r="J56" s="124" t="s">
        <v>15</v>
      </c>
      <c r="K56" s="124" t="s">
        <v>16</v>
      </c>
      <c r="L56" s="124" t="s">
        <v>17</v>
      </c>
      <c r="M56" s="124" t="s">
        <v>18</v>
      </c>
      <c r="N56" s="124" t="s">
        <v>19</v>
      </c>
      <c r="O56" s="124" t="s">
        <v>20</v>
      </c>
      <c r="P56" s="124" t="s">
        <v>21</v>
      </c>
      <c r="Q56" s="124" t="s">
        <v>22</v>
      </c>
      <c r="R56" s="124" t="s">
        <v>23</v>
      </c>
      <c r="S56" s="124" t="s">
        <v>24</v>
      </c>
      <c r="T56" s="124" t="s">
        <v>25</v>
      </c>
      <c r="U56" s="159"/>
      <c r="V56" s="159"/>
    </row>
    <row r="57" spans="1:22" ht="14.65" customHeight="1">
      <c r="A57" s="158" t="s">
        <v>26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</row>
    <row r="58" spans="1:22" s="138" customFormat="1" ht="12.2" customHeight="1">
      <c r="A58" s="133" t="s">
        <v>384</v>
      </c>
      <c r="B58" s="134">
        <v>100</v>
      </c>
      <c r="C58" s="135">
        <f>0.5*100/60</f>
        <v>0.83333333333333337</v>
      </c>
      <c r="D58" s="135">
        <f>0.1*100/60</f>
        <v>0.16666666666666666</v>
      </c>
      <c r="E58" s="135">
        <f>1.5*100/60</f>
        <v>2.5</v>
      </c>
      <c r="F58" s="135">
        <f>8.4*100/60</f>
        <v>14</v>
      </c>
      <c r="G58" s="136">
        <f>0.02*100/60</f>
        <v>3.3333333333333333E-2</v>
      </c>
      <c r="H58" s="136">
        <f>6*100/60</f>
        <v>10</v>
      </c>
      <c r="I58" s="136">
        <f>0.01*100/60</f>
        <v>1.6666666666666666E-2</v>
      </c>
      <c r="J58" s="136">
        <f>0.06*100/60</f>
        <v>0.1</v>
      </c>
      <c r="K58" s="136">
        <v>0</v>
      </c>
      <c r="L58" s="136">
        <f>0.02*100/60</f>
        <v>3.3333333333333333E-2</v>
      </c>
      <c r="M58" s="136">
        <f>13.8*100/60</f>
        <v>23</v>
      </c>
      <c r="N58" s="136">
        <f>8.4*100/60</f>
        <v>14</v>
      </c>
      <c r="O58" s="136">
        <f>25.2*100/60</f>
        <v>42</v>
      </c>
      <c r="P58" s="136">
        <f>0.6*100/60</f>
        <v>1</v>
      </c>
      <c r="Q58" s="136">
        <v>84.6</v>
      </c>
      <c r="R58" s="136">
        <v>1.8</v>
      </c>
      <c r="S58" s="136">
        <v>0.01</v>
      </c>
      <c r="T58" s="136">
        <v>0</v>
      </c>
      <c r="U58" s="137" t="s">
        <v>379</v>
      </c>
      <c r="V58" s="137" t="s">
        <v>54</v>
      </c>
    </row>
    <row r="59" spans="1:22" s="119" customFormat="1" ht="12.2" customHeight="1">
      <c r="A59" s="141" t="s">
        <v>371</v>
      </c>
      <c r="B59" s="142">
        <v>180</v>
      </c>
      <c r="C59" s="143">
        <v>5.7</v>
      </c>
      <c r="D59" s="143">
        <f>5.3*180/150</f>
        <v>6.36</v>
      </c>
      <c r="E59" s="143">
        <v>23.4</v>
      </c>
      <c r="F59" s="143">
        <v>221.9</v>
      </c>
      <c r="G59" s="143">
        <v>0.11</v>
      </c>
      <c r="H59" s="143">
        <v>9.23</v>
      </c>
      <c r="I59" s="143">
        <v>0.03</v>
      </c>
      <c r="J59" s="143">
        <v>0.23</v>
      </c>
      <c r="K59" s="143">
        <v>0.08</v>
      </c>
      <c r="L59" s="143">
        <v>0.12</v>
      </c>
      <c r="M59" s="143">
        <v>64.98</v>
      </c>
      <c r="N59" s="143">
        <v>29.55</v>
      </c>
      <c r="O59" s="143">
        <v>94.12</v>
      </c>
      <c r="P59" s="143">
        <v>1.1100000000000001</v>
      </c>
      <c r="Q59" s="143">
        <v>707.71</v>
      </c>
      <c r="R59" s="143">
        <v>9.6999999999999993</v>
      </c>
      <c r="S59" s="143">
        <v>0.03</v>
      </c>
      <c r="T59" s="143">
        <v>0</v>
      </c>
      <c r="U59" s="144">
        <v>313</v>
      </c>
      <c r="V59" s="144">
        <v>2017</v>
      </c>
    </row>
    <row r="60" spans="1:22" s="119" customFormat="1" ht="12.2" customHeight="1">
      <c r="A60" s="141" t="s">
        <v>372</v>
      </c>
      <c r="B60" s="142">
        <v>120</v>
      </c>
      <c r="C60" s="143">
        <v>12.8</v>
      </c>
      <c r="D60" s="143">
        <v>11.6</v>
      </c>
      <c r="E60" s="143">
        <v>18.3</v>
      </c>
      <c r="F60" s="143">
        <v>195.1</v>
      </c>
      <c r="G60" s="143">
        <v>0.14000000000000001</v>
      </c>
      <c r="H60" s="143">
        <v>9.77</v>
      </c>
      <c r="I60" s="143">
        <v>4.63</v>
      </c>
      <c r="J60" s="143">
        <v>3.43</v>
      </c>
      <c r="K60" s="143">
        <v>0</v>
      </c>
      <c r="L60" s="143">
        <v>1.1299999999999999</v>
      </c>
      <c r="M60" s="143">
        <v>5.66</v>
      </c>
      <c r="N60" s="143">
        <v>10.66</v>
      </c>
      <c r="O60" s="143">
        <v>186</v>
      </c>
      <c r="P60" s="143">
        <v>4.1399999999999997</v>
      </c>
      <c r="Q60" s="143">
        <v>204.98</v>
      </c>
      <c r="R60" s="143">
        <v>4.66</v>
      </c>
      <c r="S60" s="143">
        <v>0.14000000000000001</v>
      </c>
      <c r="T60" s="143">
        <v>0.02</v>
      </c>
      <c r="U60" s="144">
        <v>255</v>
      </c>
      <c r="V60" s="144">
        <v>2017</v>
      </c>
    </row>
    <row r="61" spans="1:22" ht="12.2" customHeight="1">
      <c r="A61" s="125" t="s">
        <v>78</v>
      </c>
      <c r="B61" s="126">
        <v>200</v>
      </c>
      <c r="C61" s="127">
        <v>0</v>
      </c>
      <c r="D61" s="127">
        <v>0</v>
      </c>
      <c r="E61" s="127">
        <v>7.7</v>
      </c>
      <c r="F61" s="127">
        <v>31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9.14</v>
      </c>
      <c r="N61" s="128">
        <v>2</v>
      </c>
      <c r="O61" s="128">
        <v>0</v>
      </c>
      <c r="P61" s="128">
        <v>0</v>
      </c>
      <c r="Q61" s="128">
        <v>0.91</v>
      </c>
      <c r="R61" s="128">
        <v>0</v>
      </c>
      <c r="S61" s="128">
        <v>0</v>
      </c>
      <c r="T61" s="128">
        <v>0</v>
      </c>
      <c r="U61" s="129" t="s">
        <v>79</v>
      </c>
      <c r="V61" s="129" t="s">
        <v>29</v>
      </c>
    </row>
    <row r="62" spans="1:22" ht="12.2" customHeight="1">
      <c r="A62" s="125" t="s">
        <v>50</v>
      </c>
      <c r="B62" s="126">
        <v>20</v>
      </c>
      <c r="C62" s="127">
        <v>1.5</v>
      </c>
      <c r="D62" s="127">
        <v>0.1</v>
      </c>
      <c r="E62" s="127">
        <v>10</v>
      </c>
      <c r="F62" s="127">
        <v>47.4</v>
      </c>
      <c r="G62" s="128">
        <v>0.03</v>
      </c>
      <c r="H62" s="128">
        <v>0</v>
      </c>
      <c r="I62" s="128">
        <v>0</v>
      </c>
      <c r="J62" s="128">
        <v>0.39</v>
      </c>
      <c r="K62" s="128">
        <v>0</v>
      </c>
      <c r="L62" s="128">
        <v>0.01</v>
      </c>
      <c r="M62" s="128">
        <v>4.5999999999999996</v>
      </c>
      <c r="N62" s="128">
        <v>6.6</v>
      </c>
      <c r="O62" s="128">
        <v>16.8</v>
      </c>
      <c r="P62" s="128">
        <v>0.4</v>
      </c>
      <c r="Q62" s="128">
        <v>25.8</v>
      </c>
      <c r="R62" s="128">
        <v>0</v>
      </c>
      <c r="S62" s="128">
        <v>0</v>
      </c>
      <c r="T62" s="128">
        <v>0</v>
      </c>
      <c r="U62" s="129" t="s">
        <v>64</v>
      </c>
      <c r="V62" s="129" t="s">
        <v>38</v>
      </c>
    </row>
    <row r="63" spans="1:22" ht="12.2" customHeight="1">
      <c r="A63" s="125" t="s">
        <v>37</v>
      </c>
      <c r="B63" s="126">
        <v>30</v>
      </c>
      <c r="C63" s="127">
        <v>2</v>
      </c>
      <c r="D63" s="127">
        <v>0.3</v>
      </c>
      <c r="E63" s="127">
        <v>12.7</v>
      </c>
      <c r="F63" s="127">
        <v>61.2</v>
      </c>
      <c r="G63" s="129" t="s">
        <v>64</v>
      </c>
      <c r="H63" s="128">
        <v>0</v>
      </c>
      <c r="I63" s="128">
        <v>0</v>
      </c>
      <c r="J63" s="128">
        <v>0.44</v>
      </c>
      <c r="K63" s="128">
        <v>0</v>
      </c>
      <c r="L63" s="128">
        <v>0.02</v>
      </c>
      <c r="M63" s="128">
        <v>3.6</v>
      </c>
      <c r="N63" s="128">
        <v>3.8</v>
      </c>
      <c r="O63" s="128">
        <v>17.399999999999999</v>
      </c>
      <c r="P63" s="128">
        <v>0.8</v>
      </c>
      <c r="Q63" s="128">
        <v>27.2</v>
      </c>
      <c r="R63" s="128">
        <v>1.1200000000000001</v>
      </c>
      <c r="S63" s="128">
        <v>0</v>
      </c>
      <c r="T63" s="128">
        <v>0</v>
      </c>
      <c r="U63" s="129" t="s">
        <v>64</v>
      </c>
      <c r="V63" s="129" t="s">
        <v>32</v>
      </c>
    </row>
    <row r="64" spans="1:22" ht="21.6" customHeight="1">
      <c r="A64" s="130" t="s">
        <v>39</v>
      </c>
      <c r="B64" s="131">
        <f>SUM(B58:B63)</f>
        <v>650</v>
      </c>
      <c r="C64" s="124">
        <f t="shared" ref="C64:F64" si="16">SUM(C58:C63)</f>
        <v>22.833333333333336</v>
      </c>
      <c r="D64" s="124">
        <f t="shared" si="16"/>
        <v>18.526666666666667</v>
      </c>
      <c r="E64" s="124">
        <f t="shared" si="16"/>
        <v>74.600000000000009</v>
      </c>
      <c r="F64" s="124">
        <f t="shared" si="16"/>
        <v>570.6</v>
      </c>
      <c r="G64" s="124">
        <f t="shared" ref="G64:T64" si="17">SUM(G58:G63)</f>
        <v>0.31333333333333335</v>
      </c>
      <c r="H64" s="124">
        <f t="shared" si="17"/>
        <v>29</v>
      </c>
      <c r="I64" s="124">
        <f t="shared" si="17"/>
        <v>4.6766666666666667</v>
      </c>
      <c r="J64" s="124">
        <f t="shared" si="17"/>
        <v>4.5900000000000007</v>
      </c>
      <c r="K64" s="124">
        <f t="shared" si="17"/>
        <v>0.08</v>
      </c>
      <c r="L64" s="124">
        <f t="shared" si="17"/>
        <v>1.3133333333333332</v>
      </c>
      <c r="M64" s="124">
        <f t="shared" si="17"/>
        <v>110.97999999999999</v>
      </c>
      <c r="N64" s="124">
        <f t="shared" si="17"/>
        <v>66.61</v>
      </c>
      <c r="O64" s="124">
        <f t="shared" si="17"/>
        <v>356.32</v>
      </c>
      <c r="P64" s="124">
        <f t="shared" si="17"/>
        <v>7.45</v>
      </c>
      <c r="Q64" s="124">
        <f t="shared" si="17"/>
        <v>1051.2</v>
      </c>
      <c r="R64" s="124">
        <f t="shared" si="17"/>
        <v>17.28</v>
      </c>
      <c r="S64" s="124">
        <f t="shared" si="17"/>
        <v>0.18000000000000002</v>
      </c>
      <c r="T64" s="124">
        <f t="shared" si="17"/>
        <v>0.02</v>
      </c>
      <c r="U64" s="132"/>
      <c r="V64" s="132"/>
    </row>
    <row r="65" spans="1:22" ht="14.65" customHeight="1">
      <c r="A65" s="158" t="s">
        <v>40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</row>
    <row r="66" spans="1:22" ht="12.2" customHeight="1">
      <c r="A66" s="125" t="s">
        <v>80</v>
      </c>
      <c r="B66" s="126">
        <v>120</v>
      </c>
      <c r="C66" s="127">
        <v>0.5</v>
      </c>
      <c r="D66" s="127">
        <v>0.5</v>
      </c>
      <c r="E66" s="127">
        <v>11.8</v>
      </c>
      <c r="F66" s="127">
        <v>56.4</v>
      </c>
      <c r="G66" s="128">
        <v>0.04</v>
      </c>
      <c r="H66" s="128">
        <v>12</v>
      </c>
      <c r="I66" s="128">
        <v>0.01</v>
      </c>
      <c r="J66" s="128">
        <v>0.76</v>
      </c>
      <c r="K66" s="128">
        <v>0</v>
      </c>
      <c r="L66" s="128">
        <v>0.02</v>
      </c>
      <c r="M66" s="128">
        <v>19.2</v>
      </c>
      <c r="N66" s="128">
        <v>9.6</v>
      </c>
      <c r="O66" s="128">
        <v>13.2</v>
      </c>
      <c r="P66" s="128">
        <v>2.64</v>
      </c>
      <c r="Q66" s="128">
        <v>333.6</v>
      </c>
      <c r="R66" s="128">
        <v>2.4</v>
      </c>
      <c r="S66" s="128">
        <v>0.01</v>
      </c>
      <c r="T66" s="128">
        <v>0</v>
      </c>
      <c r="U66" s="129" t="s">
        <v>36</v>
      </c>
      <c r="V66" s="129" t="s">
        <v>29</v>
      </c>
    </row>
    <row r="67" spans="1:22" ht="12.2" customHeight="1">
      <c r="A67" s="125" t="s">
        <v>81</v>
      </c>
      <c r="B67" s="126">
        <v>250</v>
      </c>
      <c r="C67" s="127">
        <v>1.8</v>
      </c>
      <c r="D67" s="127">
        <v>4.0999999999999996</v>
      </c>
      <c r="E67" s="127">
        <v>10</v>
      </c>
      <c r="F67" s="127">
        <v>93.1</v>
      </c>
      <c r="G67" s="128">
        <v>0.05</v>
      </c>
      <c r="H67" s="128">
        <v>8.0299999999999994</v>
      </c>
      <c r="I67" s="128">
        <v>0.2</v>
      </c>
      <c r="J67" s="128">
        <v>2.23</v>
      </c>
      <c r="K67" s="128">
        <v>0</v>
      </c>
      <c r="L67" s="128">
        <v>0.04</v>
      </c>
      <c r="M67" s="128">
        <v>41.01</v>
      </c>
      <c r="N67" s="128">
        <v>18.670000000000002</v>
      </c>
      <c r="O67" s="128">
        <v>48.55</v>
      </c>
      <c r="P67" s="128">
        <v>0.82</v>
      </c>
      <c r="Q67" s="128">
        <v>246.79</v>
      </c>
      <c r="R67" s="128">
        <v>2.96</v>
      </c>
      <c r="S67" s="128">
        <v>0.02</v>
      </c>
      <c r="T67" s="128">
        <v>0</v>
      </c>
      <c r="U67" s="129" t="s">
        <v>82</v>
      </c>
      <c r="V67" s="129" t="s">
        <v>29</v>
      </c>
    </row>
    <row r="68" spans="1:22" ht="12.2" customHeight="1">
      <c r="A68" s="125" t="s">
        <v>83</v>
      </c>
      <c r="B68" s="126">
        <v>180</v>
      </c>
      <c r="C68" s="127">
        <v>3.4</v>
      </c>
      <c r="D68" s="127">
        <v>11</v>
      </c>
      <c r="E68" s="127">
        <v>18.8</v>
      </c>
      <c r="F68" s="127">
        <v>195.5</v>
      </c>
      <c r="G68" s="128">
        <v>0.1</v>
      </c>
      <c r="H68" s="128">
        <v>15.24</v>
      </c>
      <c r="I68" s="128">
        <v>0.59</v>
      </c>
      <c r="J68" s="128">
        <v>1.8</v>
      </c>
      <c r="K68" s="128">
        <v>0.11</v>
      </c>
      <c r="L68" s="128">
        <v>0.09</v>
      </c>
      <c r="M68" s="128">
        <v>56.57</v>
      </c>
      <c r="N68" s="128">
        <v>33.93</v>
      </c>
      <c r="O68" s="128">
        <v>79.97</v>
      </c>
      <c r="P68" s="128">
        <v>1.5</v>
      </c>
      <c r="Q68" s="128">
        <v>575.58000000000004</v>
      </c>
      <c r="R68" s="128">
        <v>7.78</v>
      </c>
      <c r="S68" s="128">
        <v>0.04</v>
      </c>
      <c r="T68" s="128">
        <v>0</v>
      </c>
      <c r="U68" s="129" t="s">
        <v>84</v>
      </c>
      <c r="V68" s="129" t="s">
        <v>54</v>
      </c>
    </row>
    <row r="69" spans="1:22" ht="12.2" customHeight="1">
      <c r="A69" s="125" t="s">
        <v>85</v>
      </c>
      <c r="B69" s="126">
        <v>105</v>
      </c>
      <c r="C69" s="127">
        <v>8.1</v>
      </c>
      <c r="D69" s="127">
        <v>10.050000000000001</v>
      </c>
      <c r="E69" s="127">
        <v>11.3</v>
      </c>
      <c r="F69" s="127">
        <v>122.3</v>
      </c>
      <c r="G69" s="128">
        <v>0.1</v>
      </c>
      <c r="H69" s="128">
        <v>0.5</v>
      </c>
      <c r="I69" s="128">
        <v>0.03</v>
      </c>
      <c r="J69" s="128">
        <v>4.84</v>
      </c>
      <c r="K69" s="128">
        <v>0.08</v>
      </c>
      <c r="L69" s="128">
        <v>0.09</v>
      </c>
      <c r="M69" s="128">
        <v>47.39</v>
      </c>
      <c r="N69" s="128">
        <v>50.16</v>
      </c>
      <c r="O69" s="128">
        <v>200.26</v>
      </c>
      <c r="P69" s="128">
        <v>1.66</v>
      </c>
      <c r="Q69" s="128">
        <v>351.39</v>
      </c>
      <c r="R69" s="128">
        <v>105</v>
      </c>
      <c r="S69" s="128">
        <v>0.45</v>
      </c>
      <c r="T69" s="128">
        <v>0.01</v>
      </c>
      <c r="U69" s="129" t="s">
        <v>86</v>
      </c>
      <c r="V69" s="129" t="s">
        <v>29</v>
      </c>
    </row>
    <row r="70" spans="1:22" ht="12.2" customHeight="1">
      <c r="A70" s="125" t="s">
        <v>87</v>
      </c>
      <c r="B70" s="126">
        <v>200</v>
      </c>
      <c r="C70" s="127">
        <v>0.6</v>
      </c>
      <c r="D70" s="127">
        <v>0.4</v>
      </c>
      <c r="E70" s="127">
        <v>31.6</v>
      </c>
      <c r="F70" s="127">
        <v>135.80000000000001</v>
      </c>
      <c r="G70" s="128">
        <v>0.03</v>
      </c>
      <c r="H70" s="128">
        <v>1.6</v>
      </c>
      <c r="I70" s="128">
        <v>0</v>
      </c>
      <c r="J70" s="128">
        <v>0</v>
      </c>
      <c r="K70" s="128">
        <v>0</v>
      </c>
      <c r="L70" s="128">
        <v>0.02</v>
      </c>
      <c r="M70" s="128">
        <v>36</v>
      </c>
      <c r="N70" s="128">
        <v>16.2</v>
      </c>
      <c r="O70" s="128">
        <v>21.6</v>
      </c>
      <c r="P70" s="128">
        <v>0.72</v>
      </c>
      <c r="Q70" s="128">
        <v>300</v>
      </c>
      <c r="R70" s="128">
        <v>12</v>
      </c>
      <c r="S70" s="128">
        <v>0</v>
      </c>
      <c r="T70" s="128">
        <v>0</v>
      </c>
      <c r="U70" s="129" t="s">
        <v>56</v>
      </c>
      <c r="V70" s="129" t="s">
        <v>29</v>
      </c>
    </row>
    <row r="71" spans="1:22" ht="12.2" customHeight="1">
      <c r="A71" s="125" t="s">
        <v>50</v>
      </c>
      <c r="B71" s="126">
        <v>50</v>
      </c>
      <c r="C71" s="127">
        <v>3.8</v>
      </c>
      <c r="D71" s="127">
        <v>0.3</v>
      </c>
      <c r="E71" s="127">
        <v>25.1</v>
      </c>
      <c r="F71" s="127">
        <v>118.4</v>
      </c>
      <c r="G71" s="128">
        <v>0.08</v>
      </c>
      <c r="H71" s="128">
        <v>0</v>
      </c>
      <c r="I71" s="128">
        <v>0</v>
      </c>
      <c r="J71" s="128">
        <v>0.98</v>
      </c>
      <c r="K71" s="128">
        <v>0</v>
      </c>
      <c r="L71" s="128">
        <v>0.03</v>
      </c>
      <c r="M71" s="128">
        <v>11.5</v>
      </c>
      <c r="N71" s="128">
        <v>16.5</v>
      </c>
      <c r="O71" s="128">
        <v>42</v>
      </c>
      <c r="P71" s="128">
        <v>1</v>
      </c>
      <c r="Q71" s="128">
        <v>64.5</v>
      </c>
      <c r="R71" s="128">
        <v>0</v>
      </c>
      <c r="S71" s="128">
        <v>0.01</v>
      </c>
      <c r="T71" s="128">
        <v>0</v>
      </c>
      <c r="U71" s="129" t="s">
        <v>64</v>
      </c>
      <c r="V71" s="129" t="s">
        <v>38</v>
      </c>
    </row>
    <row r="72" spans="1:22" ht="12.2" customHeight="1">
      <c r="A72" s="125" t="s">
        <v>357</v>
      </c>
      <c r="B72" s="126">
        <v>200</v>
      </c>
      <c r="C72" s="127">
        <v>5.6</v>
      </c>
      <c r="D72" s="127">
        <v>4.9000000000000004</v>
      </c>
      <c r="E72" s="127">
        <v>9.3000000000000007</v>
      </c>
      <c r="F72" s="127">
        <v>104.8</v>
      </c>
      <c r="G72" s="128">
        <v>0.05</v>
      </c>
      <c r="H72" s="128">
        <v>1.04</v>
      </c>
      <c r="I72" s="128">
        <v>0.03</v>
      </c>
      <c r="J72" s="128">
        <v>0</v>
      </c>
      <c r="K72" s="128">
        <v>0</v>
      </c>
      <c r="L72" s="128">
        <v>0.21</v>
      </c>
      <c r="M72" s="128">
        <v>204</v>
      </c>
      <c r="N72" s="128">
        <v>22.4</v>
      </c>
      <c r="O72" s="128">
        <v>144</v>
      </c>
      <c r="P72" s="128">
        <v>0.16</v>
      </c>
      <c r="Q72" s="128">
        <v>292</v>
      </c>
      <c r="R72" s="128">
        <v>18</v>
      </c>
      <c r="S72" s="128">
        <v>0</v>
      </c>
      <c r="T72" s="128">
        <v>0</v>
      </c>
      <c r="U72" s="129" t="s">
        <v>64</v>
      </c>
      <c r="V72" s="129" t="s">
        <v>77</v>
      </c>
    </row>
    <row r="73" spans="1:22" ht="21.6" customHeight="1">
      <c r="A73" s="130" t="s">
        <v>39</v>
      </c>
      <c r="B73" s="131">
        <f>SUM(B66:B72)</f>
        <v>1105</v>
      </c>
      <c r="C73" s="124">
        <f t="shared" ref="C73:F73" si="18">SUM(C66:C72)</f>
        <v>23.799999999999997</v>
      </c>
      <c r="D73" s="124">
        <f t="shared" si="18"/>
        <v>31.25</v>
      </c>
      <c r="E73" s="124">
        <f t="shared" si="18"/>
        <v>117.89999999999999</v>
      </c>
      <c r="F73" s="124">
        <f t="shared" si="18"/>
        <v>826.3</v>
      </c>
      <c r="G73" s="124">
        <f t="shared" ref="G73:T73" si="19">SUM(G66:G72)</f>
        <v>0.45000000000000007</v>
      </c>
      <c r="H73" s="124">
        <f t="shared" si="19"/>
        <v>38.410000000000004</v>
      </c>
      <c r="I73" s="124">
        <f t="shared" si="19"/>
        <v>0.8600000000000001</v>
      </c>
      <c r="J73" s="124">
        <f t="shared" si="19"/>
        <v>10.61</v>
      </c>
      <c r="K73" s="124">
        <f t="shared" si="19"/>
        <v>0.19</v>
      </c>
      <c r="L73" s="124">
        <f t="shared" si="19"/>
        <v>0.5</v>
      </c>
      <c r="M73" s="124">
        <f t="shared" si="19"/>
        <v>415.67</v>
      </c>
      <c r="N73" s="124">
        <f t="shared" si="19"/>
        <v>167.46</v>
      </c>
      <c r="O73" s="124">
        <f t="shared" si="19"/>
        <v>549.58000000000004</v>
      </c>
      <c r="P73" s="124">
        <f t="shared" si="19"/>
        <v>8.5</v>
      </c>
      <c r="Q73" s="124">
        <f t="shared" si="19"/>
        <v>2163.86</v>
      </c>
      <c r="R73" s="124">
        <f t="shared" si="19"/>
        <v>148.13999999999999</v>
      </c>
      <c r="S73" s="124">
        <f t="shared" si="19"/>
        <v>0.53</v>
      </c>
      <c r="T73" s="124">
        <f t="shared" si="19"/>
        <v>0.01</v>
      </c>
      <c r="U73" s="132"/>
      <c r="V73" s="132"/>
    </row>
    <row r="74" spans="1:22" ht="14.65" customHeight="1">
      <c r="A74" s="158" t="s">
        <v>51</v>
      </c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</row>
    <row r="75" spans="1:22" ht="12.2" customHeight="1">
      <c r="A75" s="125" t="s">
        <v>89</v>
      </c>
      <c r="B75" s="126">
        <v>170</v>
      </c>
      <c r="C75" s="127">
        <v>13</v>
      </c>
      <c r="D75" s="127">
        <v>13.2</v>
      </c>
      <c r="E75" s="127">
        <v>37.9</v>
      </c>
      <c r="F75" s="127">
        <v>321.7</v>
      </c>
      <c r="G75" s="128">
        <v>0.16</v>
      </c>
      <c r="H75" s="128">
        <v>1.08</v>
      </c>
      <c r="I75" s="128">
        <v>7.0000000000000007E-2</v>
      </c>
      <c r="J75" s="128">
        <v>2.48</v>
      </c>
      <c r="K75" s="128">
        <v>0.05</v>
      </c>
      <c r="L75" s="128">
        <v>0.14000000000000001</v>
      </c>
      <c r="M75" s="128">
        <v>39.659999999999997</v>
      </c>
      <c r="N75" s="128">
        <v>44</v>
      </c>
      <c r="O75" s="128">
        <v>188.35</v>
      </c>
      <c r="P75" s="128">
        <v>3.07</v>
      </c>
      <c r="Q75" s="128">
        <v>284.74</v>
      </c>
      <c r="R75" s="128">
        <v>4</v>
      </c>
      <c r="S75" s="128">
        <v>0.09</v>
      </c>
      <c r="T75" s="128">
        <v>0.01</v>
      </c>
      <c r="U75" s="129" t="s">
        <v>90</v>
      </c>
      <c r="V75" s="129" t="s">
        <v>29</v>
      </c>
    </row>
    <row r="76" spans="1:22" ht="12.2" customHeight="1">
      <c r="A76" s="125" t="s">
        <v>33</v>
      </c>
      <c r="B76" s="126">
        <v>180</v>
      </c>
      <c r="C76" s="127">
        <v>3</v>
      </c>
      <c r="D76" s="127">
        <v>2.2000000000000002</v>
      </c>
      <c r="E76" s="127">
        <v>15.2</v>
      </c>
      <c r="F76" s="127">
        <v>93.1</v>
      </c>
      <c r="G76" s="128">
        <v>0.03</v>
      </c>
      <c r="H76" s="128">
        <v>0.47</v>
      </c>
      <c r="I76" s="128">
        <v>0.01</v>
      </c>
      <c r="J76" s="128">
        <v>0</v>
      </c>
      <c r="K76" s="128">
        <v>0</v>
      </c>
      <c r="L76" s="128">
        <v>0.1</v>
      </c>
      <c r="M76" s="128">
        <v>100.1</v>
      </c>
      <c r="N76" s="128">
        <v>17.13</v>
      </c>
      <c r="O76" s="128">
        <v>79.099999999999994</v>
      </c>
      <c r="P76" s="128">
        <v>0.36</v>
      </c>
      <c r="Q76" s="128">
        <v>152.38</v>
      </c>
      <c r="R76" s="128">
        <v>8.1</v>
      </c>
      <c r="S76" s="128">
        <v>0</v>
      </c>
      <c r="T76" s="128">
        <v>0</v>
      </c>
      <c r="U76" s="129" t="s">
        <v>34</v>
      </c>
      <c r="V76" s="129" t="s">
        <v>29</v>
      </c>
    </row>
    <row r="77" spans="1:22" ht="12.2" customHeight="1">
      <c r="A77" s="130" t="s">
        <v>39</v>
      </c>
      <c r="B77" s="131">
        <f>B75+B76</f>
        <v>350</v>
      </c>
      <c r="C77" s="124">
        <f t="shared" ref="C77:F77" si="20">C75+C76</f>
        <v>16</v>
      </c>
      <c r="D77" s="124">
        <f t="shared" si="20"/>
        <v>15.399999999999999</v>
      </c>
      <c r="E77" s="124">
        <f t="shared" si="20"/>
        <v>53.099999999999994</v>
      </c>
      <c r="F77" s="124">
        <f t="shared" si="20"/>
        <v>414.79999999999995</v>
      </c>
      <c r="G77" s="124">
        <f t="shared" ref="G77:T77" si="21">G75+G76</f>
        <v>0.19</v>
      </c>
      <c r="H77" s="124">
        <f t="shared" si="21"/>
        <v>1.55</v>
      </c>
      <c r="I77" s="124">
        <f t="shared" si="21"/>
        <v>0.08</v>
      </c>
      <c r="J77" s="124">
        <f t="shared" si="21"/>
        <v>2.48</v>
      </c>
      <c r="K77" s="124">
        <f t="shared" si="21"/>
        <v>0.05</v>
      </c>
      <c r="L77" s="124">
        <f t="shared" si="21"/>
        <v>0.24000000000000002</v>
      </c>
      <c r="M77" s="124">
        <f t="shared" si="21"/>
        <v>139.76</v>
      </c>
      <c r="N77" s="124">
        <f t="shared" si="21"/>
        <v>61.129999999999995</v>
      </c>
      <c r="O77" s="124">
        <f t="shared" si="21"/>
        <v>267.45</v>
      </c>
      <c r="P77" s="124">
        <f t="shared" si="21"/>
        <v>3.4299999999999997</v>
      </c>
      <c r="Q77" s="124">
        <f t="shared" si="21"/>
        <v>437.12</v>
      </c>
      <c r="R77" s="124">
        <f t="shared" si="21"/>
        <v>12.1</v>
      </c>
      <c r="S77" s="124">
        <f t="shared" si="21"/>
        <v>0.09</v>
      </c>
      <c r="T77" s="124">
        <f t="shared" si="21"/>
        <v>0.01</v>
      </c>
      <c r="U77" s="132"/>
      <c r="V77" s="132"/>
    </row>
    <row r="78" spans="1:22" ht="21.6" customHeight="1">
      <c r="A78" s="157" t="s">
        <v>57</v>
      </c>
      <c r="B78" s="157"/>
      <c r="C78" s="140">
        <f>C77+C73+C64</f>
        <v>62.633333333333333</v>
      </c>
      <c r="D78" s="140">
        <f t="shared" ref="D78:F78" si="22">D77+D73+D64</f>
        <v>65.176666666666662</v>
      </c>
      <c r="E78" s="140">
        <f t="shared" si="22"/>
        <v>245.60000000000002</v>
      </c>
      <c r="F78" s="140">
        <f t="shared" si="22"/>
        <v>1811.6999999999998</v>
      </c>
      <c r="G78" s="140">
        <f t="shared" ref="G78:T78" si="23">G77+G73+G64</f>
        <v>0.95333333333333348</v>
      </c>
      <c r="H78" s="140">
        <f t="shared" si="23"/>
        <v>68.960000000000008</v>
      </c>
      <c r="I78" s="140">
        <f t="shared" si="23"/>
        <v>5.6166666666666671</v>
      </c>
      <c r="J78" s="140">
        <f t="shared" si="23"/>
        <v>17.68</v>
      </c>
      <c r="K78" s="140">
        <f t="shared" si="23"/>
        <v>0.32</v>
      </c>
      <c r="L78" s="140">
        <f t="shared" si="23"/>
        <v>2.0533333333333332</v>
      </c>
      <c r="M78" s="140">
        <f t="shared" si="23"/>
        <v>666.41000000000008</v>
      </c>
      <c r="N78" s="140">
        <f t="shared" si="23"/>
        <v>295.2</v>
      </c>
      <c r="O78" s="140">
        <f t="shared" si="23"/>
        <v>1173.3499999999999</v>
      </c>
      <c r="P78" s="140">
        <f t="shared" si="23"/>
        <v>19.38</v>
      </c>
      <c r="Q78" s="140">
        <f t="shared" si="23"/>
        <v>3652.1800000000003</v>
      </c>
      <c r="R78" s="140">
        <f t="shared" si="23"/>
        <v>177.51999999999998</v>
      </c>
      <c r="S78" s="140">
        <f t="shared" si="23"/>
        <v>0.8</v>
      </c>
      <c r="T78" s="140">
        <f t="shared" si="23"/>
        <v>0.04</v>
      </c>
      <c r="U78" s="132"/>
      <c r="V78" s="132"/>
    </row>
    <row r="79" spans="1:22" ht="1.1499999999999999" customHeight="1"/>
    <row r="80" spans="1:22" ht="28.35" customHeight="1">
      <c r="A80" s="160" t="s">
        <v>91</v>
      </c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</row>
    <row r="81" spans="1:22" ht="13.35" customHeight="1">
      <c r="A81" s="162" t="s">
        <v>1</v>
      </c>
      <c r="B81" s="159" t="s">
        <v>2</v>
      </c>
      <c r="C81" s="161" t="s">
        <v>3</v>
      </c>
      <c r="D81" s="161"/>
      <c r="E81" s="161"/>
      <c r="F81" s="163" t="s">
        <v>4</v>
      </c>
      <c r="G81" s="161" t="s">
        <v>92</v>
      </c>
      <c r="H81" s="161"/>
      <c r="I81" s="161"/>
      <c r="J81" s="161"/>
      <c r="K81" s="161"/>
      <c r="L81" s="161"/>
      <c r="M81" s="161" t="s">
        <v>93</v>
      </c>
      <c r="N81" s="161"/>
      <c r="O81" s="161"/>
      <c r="P81" s="161"/>
      <c r="Q81" s="161"/>
      <c r="R81" s="161"/>
      <c r="S81" s="161"/>
      <c r="T81" s="161"/>
      <c r="U81" s="159" t="s">
        <v>94</v>
      </c>
      <c r="V81" s="159" t="s">
        <v>95</v>
      </c>
    </row>
    <row r="82" spans="1:22" ht="26.65" customHeight="1">
      <c r="A82" s="162"/>
      <c r="B82" s="159"/>
      <c r="C82" s="124" t="s">
        <v>9</v>
      </c>
      <c r="D82" s="124" t="s">
        <v>10</v>
      </c>
      <c r="E82" s="124" t="s">
        <v>11</v>
      </c>
      <c r="F82" s="163"/>
      <c r="G82" s="124" t="s">
        <v>96</v>
      </c>
      <c r="H82" s="124" t="s">
        <v>97</v>
      </c>
      <c r="I82" s="124" t="s">
        <v>98</v>
      </c>
      <c r="J82" s="124" t="s">
        <v>99</v>
      </c>
      <c r="K82" s="124" t="s">
        <v>100</v>
      </c>
      <c r="L82" s="124" t="s">
        <v>101</v>
      </c>
      <c r="M82" s="124" t="s">
        <v>102</v>
      </c>
      <c r="N82" s="124" t="s">
        <v>103</v>
      </c>
      <c r="O82" s="124" t="s">
        <v>104</v>
      </c>
      <c r="P82" s="124" t="s">
        <v>105</v>
      </c>
      <c r="Q82" s="124" t="s">
        <v>106</v>
      </c>
      <c r="R82" s="124" t="s">
        <v>107</v>
      </c>
      <c r="S82" s="124" t="s">
        <v>108</v>
      </c>
      <c r="T82" s="124" t="s">
        <v>109</v>
      </c>
      <c r="U82" s="159"/>
      <c r="V82" s="159"/>
    </row>
    <row r="83" spans="1:22" ht="14.65" customHeight="1">
      <c r="A83" s="158" t="s">
        <v>110</v>
      </c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</row>
    <row r="84" spans="1:22" ht="12.2" customHeight="1">
      <c r="A84" s="125" t="s">
        <v>350</v>
      </c>
      <c r="B84" s="126">
        <v>100</v>
      </c>
      <c r="C84" s="127">
        <v>0.8</v>
      </c>
      <c r="D84" s="127">
        <v>0.2</v>
      </c>
      <c r="E84" s="127">
        <v>7.5</v>
      </c>
      <c r="F84" s="127">
        <v>38</v>
      </c>
      <c r="G84" s="128">
        <v>0.06</v>
      </c>
      <c r="H84" s="128">
        <v>38</v>
      </c>
      <c r="I84" s="128">
        <v>0.01</v>
      </c>
      <c r="J84" s="128">
        <v>0.2</v>
      </c>
      <c r="K84" s="128">
        <v>0</v>
      </c>
      <c r="L84" s="128">
        <v>0.03</v>
      </c>
      <c r="M84" s="128">
        <v>35</v>
      </c>
      <c r="N84" s="128">
        <v>11</v>
      </c>
      <c r="O84" s="128">
        <v>17</v>
      </c>
      <c r="P84" s="128">
        <v>0.1</v>
      </c>
      <c r="Q84" s="128">
        <v>155</v>
      </c>
      <c r="R84" s="128">
        <v>0</v>
      </c>
      <c r="S84" s="128">
        <v>0.15</v>
      </c>
      <c r="T84" s="128">
        <v>0</v>
      </c>
      <c r="U84" s="129" t="s">
        <v>76</v>
      </c>
      <c r="V84" s="129" t="s">
        <v>77</v>
      </c>
    </row>
    <row r="85" spans="1:22" ht="12.2" customHeight="1">
      <c r="A85" s="125" t="s">
        <v>352</v>
      </c>
      <c r="B85" s="126">
        <v>200</v>
      </c>
      <c r="C85" s="127">
        <v>13.8</v>
      </c>
      <c r="D85" s="127">
        <v>17.100000000000001</v>
      </c>
      <c r="E85" s="127">
        <v>52.1</v>
      </c>
      <c r="F85" s="127">
        <v>376.4</v>
      </c>
      <c r="G85" s="128">
        <v>0.08</v>
      </c>
      <c r="H85" s="128">
        <v>2.19</v>
      </c>
      <c r="I85" s="128">
        <v>0.15</v>
      </c>
      <c r="J85" s="128">
        <v>0.87</v>
      </c>
      <c r="K85" s="128">
        <v>0.56000000000000005</v>
      </c>
      <c r="L85" s="128">
        <v>0.37</v>
      </c>
      <c r="M85" s="128">
        <v>225.74</v>
      </c>
      <c r="N85" s="128">
        <v>40.909999999999997</v>
      </c>
      <c r="O85" s="128">
        <v>313.12</v>
      </c>
      <c r="P85" s="128">
        <v>2.76</v>
      </c>
      <c r="Q85" s="128">
        <v>391.71</v>
      </c>
      <c r="R85" s="128">
        <v>5.66</v>
      </c>
      <c r="S85" s="128">
        <v>0.05</v>
      </c>
      <c r="T85" s="128">
        <v>0.04</v>
      </c>
      <c r="U85" s="129" t="s">
        <v>112</v>
      </c>
      <c r="V85" s="129" t="s">
        <v>62</v>
      </c>
    </row>
    <row r="86" spans="1:22" ht="12.2" customHeight="1">
      <c r="A86" s="125" t="s">
        <v>358</v>
      </c>
      <c r="B86" s="126">
        <v>200</v>
      </c>
      <c r="C86" s="127">
        <v>5.8</v>
      </c>
      <c r="D86" s="127">
        <v>5</v>
      </c>
      <c r="E86" s="127">
        <v>8</v>
      </c>
      <c r="F86" s="127">
        <v>106</v>
      </c>
      <c r="G86" s="128">
        <v>0.08</v>
      </c>
      <c r="H86" s="128">
        <v>1.4</v>
      </c>
      <c r="I86" s="128">
        <v>0.05</v>
      </c>
      <c r="J86" s="128">
        <v>0.14000000000000001</v>
      </c>
      <c r="K86" s="128">
        <v>0</v>
      </c>
      <c r="L86" s="128">
        <v>0.34</v>
      </c>
      <c r="M86" s="128">
        <v>240</v>
      </c>
      <c r="N86" s="128">
        <v>28</v>
      </c>
      <c r="O86" s="128">
        <v>190</v>
      </c>
      <c r="P86" s="128">
        <v>0.2</v>
      </c>
      <c r="Q86" s="128">
        <v>292</v>
      </c>
      <c r="R86" s="128">
        <v>18</v>
      </c>
      <c r="S86" s="128">
        <v>0.04</v>
      </c>
      <c r="T86" s="128">
        <v>0</v>
      </c>
      <c r="U86" s="129" t="s">
        <v>70</v>
      </c>
      <c r="V86" s="129" t="s">
        <v>113</v>
      </c>
    </row>
    <row r="87" spans="1:22" ht="12.2" customHeight="1">
      <c r="A87" s="125" t="s">
        <v>50</v>
      </c>
      <c r="B87" s="126">
        <v>30</v>
      </c>
      <c r="C87" s="127">
        <v>2.2999999999999998</v>
      </c>
      <c r="D87" s="127">
        <v>0.2</v>
      </c>
      <c r="E87" s="127">
        <v>15.1</v>
      </c>
      <c r="F87" s="127">
        <v>71</v>
      </c>
      <c r="G87" s="128">
        <v>0.05</v>
      </c>
      <c r="H87" s="128">
        <v>0</v>
      </c>
      <c r="I87" s="128">
        <v>0</v>
      </c>
      <c r="J87" s="128">
        <v>0.59</v>
      </c>
      <c r="K87" s="128">
        <v>0</v>
      </c>
      <c r="L87" s="128">
        <v>0.02</v>
      </c>
      <c r="M87" s="128">
        <v>6.9</v>
      </c>
      <c r="N87" s="128">
        <v>9.9</v>
      </c>
      <c r="O87" s="128">
        <v>25.2</v>
      </c>
      <c r="P87" s="128">
        <v>0.6</v>
      </c>
      <c r="Q87" s="128">
        <v>38.700000000000003</v>
      </c>
      <c r="R87" s="128">
        <v>0</v>
      </c>
      <c r="S87" s="128">
        <v>0</v>
      </c>
      <c r="T87" s="128">
        <v>0</v>
      </c>
      <c r="U87" s="129" t="s">
        <v>64</v>
      </c>
      <c r="V87" s="129" t="s">
        <v>114</v>
      </c>
    </row>
    <row r="88" spans="1:22" ht="12.2" customHeight="1">
      <c r="A88" s="125" t="s">
        <v>37</v>
      </c>
      <c r="B88" s="126">
        <v>30</v>
      </c>
      <c r="C88" s="127">
        <v>2</v>
      </c>
      <c r="D88" s="127">
        <v>0.3</v>
      </c>
      <c r="E88" s="127">
        <v>12.7</v>
      </c>
      <c r="F88" s="127">
        <v>61.2</v>
      </c>
      <c r="G88" s="128">
        <v>0.05</v>
      </c>
      <c r="H88" s="128">
        <v>0</v>
      </c>
      <c r="I88" s="128">
        <v>0</v>
      </c>
      <c r="J88" s="128">
        <v>0.66</v>
      </c>
      <c r="K88" s="128">
        <v>0</v>
      </c>
      <c r="L88" s="128">
        <v>0.02</v>
      </c>
      <c r="M88" s="128">
        <v>5.4</v>
      </c>
      <c r="N88" s="128">
        <v>5.7</v>
      </c>
      <c r="O88" s="128">
        <v>26.1</v>
      </c>
      <c r="P88" s="128">
        <v>1.2</v>
      </c>
      <c r="Q88" s="128">
        <v>40.799999999999997</v>
      </c>
      <c r="R88" s="128">
        <v>1.68</v>
      </c>
      <c r="S88" s="128">
        <v>0</v>
      </c>
      <c r="T88" s="128">
        <v>0</v>
      </c>
      <c r="U88" s="129" t="s">
        <v>64</v>
      </c>
      <c r="V88" s="129" t="s">
        <v>114</v>
      </c>
    </row>
    <row r="89" spans="1:22" ht="12.2" customHeight="1">
      <c r="A89" s="130" t="s">
        <v>39</v>
      </c>
      <c r="B89" s="131">
        <f>SUM(B84:B88)</f>
        <v>560</v>
      </c>
      <c r="C89" s="124">
        <f t="shared" ref="C89:F89" si="24">SUM(C84:C88)</f>
        <v>24.700000000000003</v>
      </c>
      <c r="D89" s="124">
        <f t="shared" si="24"/>
        <v>22.8</v>
      </c>
      <c r="E89" s="124">
        <f t="shared" si="24"/>
        <v>95.399999999999991</v>
      </c>
      <c r="F89" s="124">
        <f t="shared" si="24"/>
        <v>652.6</v>
      </c>
      <c r="G89" s="124">
        <f t="shared" ref="G89:T89" si="25">SUM(G84:G88)</f>
        <v>0.32</v>
      </c>
      <c r="H89" s="124">
        <f t="shared" si="25"/>
        <v>41.589999999999996</v>
      </c>
      <c r="I89" s="124">
        <f t="shared" si="25"/>
        <v>0.21000000000000002</v>
      </c>
      <c r="J89" s="124">
        <f t="shared" si="25"/>
        <v>2.46</v>
      </c>
      <c r="K89" s="124">
        <f t="shared" si="25"/>
        <v>0.56000000000000005</v>
      </c>
      <c r="L89" s="124">
        <f t="shared" si="25"/>
        <v>0.78</v>
      </c>
      <c r="M89" s="124">
        <f t="shared" si="25"/>
        <v>513.04</v>
      </c>
      <c r="N89" s="124">
        <f t="shared" si="25"/>
        <v>95.51</v>
      </c>
      <c r="O89" s="124">
        <f t="shared" si="25"/>
        <v>571.42000000000007</v>
      </c>
      <c r="P89" s="124">
        <f t="shared" si="25"/>
        <v>4.8600000000000003</v>
      </c>
      <c r="Q89" s="124">
        <f t="shared" si="25"/>
        <v>918.21</v>
      </c>
      <c r="R89" s="124">
        <f t="shared" si="25"/>
        <v>25.34</v>
      </c>
      <c r="S89" s="124">
        <f t="shared" si="25"/>
        <v>0.24000000000000002</v>
      </c>
      <c r="T89" s="124">
        <f t="shared" si="25"/>
        <v>0.04</v>
      </c>
      <c r="U89" s="132"/>
      <c r="V89" s="132"/>
    </row>
    <row r="90" spans="1:22" ht="14.65" customHeight="1">
      <c r="A90" s="158" t="s">
        <v>115</v>
      </c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</row>
    <row r="91" spans="1:22" ht="12.2" customHeight="1">
      <c r="A91" s="125" t="s">
        <v>116</v>
      </c>
      <c r="B91" s="126">
        <v>100</v>
      </c>
      <c r="C91" s="127">
        <v>1.5</v>
      </c>
      <c r="D91" s="127">
        <v>6.1</v>
      </c>
      <c r="E91" s="127">
        <v>8.5</v>
      </c>
      <c r="F91" s="127">
        <v>94.5</v>
      </c>
      <c r="G91" s="128">
        <v>0.01</v>
      </c>
      <c r="H91" s="128">
        <v>3.91</v>
      </c>
      <c r="I91" s="128">
        <v>0</v>
      </c>
      <c r="J91" s="128">
        <v>2.66</v>
      </c>
      <c r="K91" s="128">
        <v>0</v>
      </c>
      <c r="L91" s="128">
        <v>0.03</v>
      </c>
      <c r="M91" s="128">
        <v>33.44</v>
      </c>
      <c r="N91" s="128">
        <v>19.399999999999999</v>
      </c>
      <c r="O91" s="128">
        <v>38.29</v>
      </c>
      <c r="P91" s="128">
        <v>1.23</v>
      </c>
      <c r="Q91" s="128">
        <v>281.18</v>
      </c>
      <c r="R91" s="128">
        <v>6.79</v>
      </c>
      <c r="S91" s="128">
        <v>0.02</v>
      </c>
      <c r="T91" s="128">
        <v>0</v>
      </c>
      <c r="U91" s="129" t="s">
        <v>117</v>
      </c>
      <c r="V91" s="129" t="s">
        <v>113</v>
      </c>
    </row>
    <row r="92" spans="1:22" ht="12.2" customHeight="1">
      <c r="A92" s="125" t="s">
        <v>118</v>
      </c>
      <c r="B92" s="126">
        <v>250</v>
      </c>
      <c r="C92" s="127">
        <v>3.3</v>
      </c>
      <c r="D92" s="127">
        <v>2.9</v>
      </c>
      <c r="E92" s="127">
        <v>12.01</v>
      </c>
      <c r="F92" s="127">
        <v>127.1</v>
      </c>
      <c r="G92" s="128">
        <v>7.0000000000000007E-2</v>
      </c>
      <c r="H92" s="128">
        <v>4.12</v>
      </c>
      <c r="I92" s="128">
        <v>0.2</v>
      </c>
      <c r="J92" s="128">
        <v>1.6</v>
      </c>
      <c r="K92" s="128">
        <v>0</v>
      </c>
      <c r="L92" s="128">
        <v>0.04</v>
      </c>
      <c r="M92" s="128">
        <v>31.09</v>
      </c>
      <c r="N92" s="128">
        <v>19.41</v>
      </c>
      <c r="O92" s="128">
        <v>50.09</v>
      </c>
      <c r="P92" s="128">
        <v>1</v>
      </c>
      <c r="Q92" s="128">
        <v>311.60000000000002</v>
      </c>
      <c r="R92" s="128">
        <v>3.2</v>
      </c>
      <c r="S92" s="128">
        <v>0.02</v>
      </c>
      <c r="T92" s="128">
        <v>0</v>
      </c>
      <c r="U92" s="129" t="s">
        <v>119</v>
      </c>
      <c r="V92" s="129" t="s">
        <v>113</v>
      </c>
    </row>
    <row r="93" spans="1:22" ht="12.2" customHeight="1">
      <c r="A93" s="125" t="s">
        <v>120</v>
      </c>
      <c r="B93" s="126">
        <v>200</v>
      </c>
      <c r="C93" s="127">
        <v>11.7</v>
      </c>
      <c r="D93" s="127">
        <v>17.7</v>
      </c>
      <c r="E93" s="127">
        <v>16.100000000000001</v>
      </c>
      <c r="F93" s="127">
        <v>270.60000000000002</v>
      </c>
      <c r="G93" s="128">
        <v>0.42</v>
      </c>
      <c r="H93" s="128">
        <v>8.4700000000000006</v>
      </c>
      <c r="I93" s="128">
        <v>0.03</v>
      </c>
      <c r="J93" s="128">
        <v>1.66</v>
      </c>
      <c r="K93" s="128">
        <v>0.05</v>
      </c>
      <c r="L93" s="128">
        <v>0.16</v>
      </c>
      <c r="M93" s="128">
        <v>30.4</v>
      </c>
      <c r="N93" s="128">
        <v>42.58</v>
      </c>
      <c r="O93" s="128">
        <v>188.78</v>
      </c>
      <c r="P93" s="128">
        <v>2.4700000000000002</v>
      </c>
      <c r="Q93" s="128">
        <v>862.52</v>
      </c>
      <c r="R93" s="128">
        <v>11.34</v>
      </c>
      <c r="S93" s="128">
        <v>0.09</v>
      </c>
      <c r="T93" s="128">
        <v>0</v>
      </c>
      <c r="U93" s="129" t="s">
        <v>121</v>
      </c>
      <c r="V93" s="129" t="s">
        <v>113</v>
      </c>
    </row>
    <row r="94" spans="1:22" ht="12.2" customHeight="1">
      <c r="A94" s="125" t="s">
        <v>122</v>
      </c>
      <c r="B94" s="126">
        <v>200</v>
      </c>
      <c r="C94" s="127">
        <v>5.2</v>
      </c>
      <c r="D94" s="127">
        <v>4.2</v>
      </c>
      <c r="E94" s="127">
        <v>17.100000000000001</v>
      </c>
      <c r="F94" s="127">
        <v>128.5</v>
      </c>
      <c r="G94" s="128">
        <v>0.04</v>
      </c>
      <c r="H94" s="128">
        <v>0.78</v>
      </c>
      <c r="I94" s="128">
        <v>0.02</v>
      </c>
      <c r="J94" s="128">
        <v>0</v>
      </c>
      <c r="K94" s="128">
        <v>0</v>
      </c>
      <c r="L94" s="128">
        <v>0.16</v>
      </c>
      <c r="M94" s="128">
        <v>160.04</v>
      </c>
      <c r="N94" s="128">
        <v>32.6</v>
      </c>
      <c r="O94" s="128">
        <v>131.58000000000001</v>
      </c>
      <c r="P94" s="128">
        <v>0.91</v>
      </c>
      <c r="Q94" s="128">
        <v>279.83</v>
      </c>
      <c r="R94" s="128">
        <v>13.5</v>
      </c>
      <c r="S94" s="128">
        <v>0</v>
      </c>
      <c r="T94" s="128">
        <v>0</v>
      </c>
      <c r="U94" s="129" t="s">
        <v>123</v>
      </c>
      <c r="V94" s="129" t="s">
        <v>113</v>
      </c>
    </row>
    <row r="95" spans="1:22" ht="12.2" customHeight="1">
      <c r="A95" s="125" t="s">
        <v>50</v>
      </c>
      <c r="B95" s="126">
        <v>50</v>
      </c>
      <c r="C95" s="127">
        <v>3.8</v>
      </c>
      <c r="D95" s="127">
        <v>0.3</v>
      </c>
      <c r="E95" s="127">
        <v>25.1</v>
      </c>
      <c r="F95" s="127">
        <v>118.4</v>
      </c>
      <c r="G95" s="128">
        <v>0.08</v>
      </c>
      <c r="H95" s="128">
        <v>0</v>
      </c>
      <c r="I95" s="128">
        <v>0</v>
      </c>
      <c r="J95" s="128">
        <v>0.98</v>
      </c>
      <c r="K95" s="128">
        <v>0</v>
      </c>
      <c r="L95" s="128">
        <v>0.03</v>
      </c>
      <c r="M95" s="128">
        <v>11.5</v>
      </c>
      <c r="N95" s="128">
        <v>16.5</v>
      </c>
      <c r="O95" s="128">
        <v>42</v>
      </c>
      <c r="P95" s="128">
        <v>1</v>
      </c>
      <c r="Q95" s="128">
        <v>64.5</v>
      </c>
      <c r="R95" s="128">
        <v>0</v>
      </c>
      <c r="S95" s="128">
        <v>0.01</v>
      </c>
      <c r="T95" s="128">
        <v>0</v>
      </c>
      <c r="U95" s="129" t="s">
        <v>64</v>
      </c>
      <c r="V95" s="129" t="s">
        <v>114</v>
      </c>
    </row>
    <row r="96" spans="1:22" ht="12.2" customHeight="1">
      <c r="A96" s="125" t="s">
        <v>37</v>
      </c>
      <c r="B96" s="126">
        <v>50</v>
      </c>
      <c r="C96" s="127">
        <v>3.3</v>
      </c>
      <c r="D96" s="127">
        <v>0.4</v>
      </c>
      <c r="E96" s="127">
        <v>21.2</v>
      </c>
      <c r="F96" s="127">
        <v>102</v>
      </c>
      <c r="G96" s="128">
        <v>0.09</v>
      </c>
      <c r="H96" s="128">
        <v>0</v>
      </c>
      <c r="I96" s="128">
        <v>0</v>
      </c>
      <c r="J96" s="128">
        <v>1.1000000000000001</v>
      </c>
      <c r="K96" s="128">
        <v>0</v>
      </c>
      <c r="L96" s="128">
        <v>0.04</v>
      </c>
      <c r="M96" s="128">
        <v>9</v>
      </c>
      <c r="N96" s="128">
        <v>9.5</v>
      </c>
      <c r="O96" s="128">
        <v>43.5</v>
      </c>
      <c r="P96" s="128">
        <v>2</v>
      </c>
      <c r="Q96" s="128">
        <v>68</v>
      </c>
      <c r="R96" s="128">
        <v>2.8</v>
      </c>
      <c r="S96" s="128">
        <v>0</v>
      </c>
      <c r="T96" s="128">
        <v>0</v>
      </c>
      <c r="U96" s="129" t="s">
        <v>64</v>
      </c>
      <c r="V96" s="129" t="s">
        <v>114</v>
      </c>
    </row>
    <row r="97" spans="1:22" ht="12.2" customHeight="1">
      <c r="A97" s="125" t="s">
        <v>124</v>
      </c>
      <c r="B97" s="126">
        <v>45</v>
      </c>
      <c r="C97" s="127">
        <v>4.0999999999999996</v>
      </c>
      <c r="D97" s="127">
        <v>5.4</v>
      </c>
      <c r="E97" s="127">
        <v>30.9</v>
      </c>
      <c r="F97" s="127">
        <v>129.4</v>
      </c>
      <c r="G97" s="128">
        <v>0.04</v>
      </c>
      <c r="H97" s="128">
        <v>0</v>
      </c>
      <c r="I97" s="128">
        <v>0.01</v>
      </c>
      <c r="J97" s="128">
        <v>0</v>
      </c>
      <c r="K97" s="128">
        <v>0</v>
      </c>
      <c r="L97" s="128">
        <v>0.03</v>
      </c>
      <c r="M97" s="128">
        <v>15.95</v>
      </c>
      <c r="N97" s="128">
        <v>11</v>
      </c>
      <c r="O97" s="128">
        <v>49.5</v>
      </c>
      <c r="P97" s="128">
        <v>1.1599999999999999</v>
      </c>
      <c r="Q97" s="128">
        <v>60.5</v>
      </c>
      <c r="R97" s="128">
        <v>0</v>
      </c>
      <c r="S97" s="128">
        <v>0</v>
      </c>
      <c r="T97" s="128">
        <v>0</v>
      </c>
      <c r="U97" s="129" t="s">
        <v>64</v>
      </c>
      <c r="V97" s="129" t="s">
        <v>77</v>
      </c>
    </row>
    <row r="98" spans="1:22" ht="21.6" customHeight="1">
      <c r="A98" s="130" t="s">
        <v>39</v>
      </c>
      <c r="B98" s="131">
        <f>SUM(B91:B97)</f>
        <v>895</v>
      </c>
      <c r="C98" s="124">
        <f t="shared" ref="C98:F98" si="26">SUM(C91:C97)</f>
        <v>32.9</v>
      </c>
      <c r="D98" s="124">
        <f t="shared" si="26"/>
        <v>37</v>
      </c>
      <c r="E98" s="124">
        <f t="shared" si="26"/>
        <v>130.91</v>
      </c>
      <c r="F98" s="124">
        <f t="shared" si="26"/>
        <v>970.5</v>
      </c>
      <c r="G98" s="124">
        <f t="shared" ref="G98:T98" si="27">SUM(G91:G97)</f>
        <v>0.75</v>
      </c>
      <c r="H98" s="124">
        <f t="shared" si="27"/>
        <v>17.28</v>
      </c>
      <c r="I98" s="124">
        <f t="shared" si="27"/>
        <v>0.26</v>
      </c>
      <c r="J98" s="124">
        <f t="shared" si="27"/>
        <v>8</v>
      </c>
      <c r="K98" s="124">
        <f t="shared" si="27"/>
        <v>0.05</v>
      </c>
      <c r="L98" s="124">
        <f t="shared" si="27"/>
        <v>0.49</v>
      </c>
      <c r="M98" s="124">
        <f t="shared" si="27"/>
        <v>291.42</v>
      </c>
      <c r="N98" s="124">
        <f t="shared" si="27"/>
        <v>150.99</v>
      </c>
      <c r="O98" s="124">
        <f t="shared" si="27"/>
        <v>543.74</v>
      </c>
      <c r="P98" s="124">
        <f t="shared" si="27"/>
        <v>9.77</v>
      </c>
      <c r="Q98" s="124">
        <f t="shared" si="27"/>
        <v>1928.1299999999999</v>
      </c>
      <c r="R98" s="124">
        <f t="shared" si="27"/>
        <v>37.629999999999995</v>
      </c>
      <c r="S98" s="124">
        <f t="shared" si="27"/>
        <v>0.14000000000000001</v>
      </c>
      <c r="T98" s="124">
        <f t="shared" si="27"/>
        <v>0</v>
      </c>
      <c r="U98" s="132"/>
      <c r="V98" s="132"/>
    </row>
    <row r="99" spans="1:22" ht="14.65" customHeight="1">
      <c r="A99" s="158" t="s">
        <v>125</v>
      </c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</row>
    <row r="100" spans="1:22" ht="12.2" customHeight="1">
      <c r="A100" s="125" t="s">
        <v>126</v>
      </c>
      <c r="B100" s="126">
        <v>200</v>
      </c>
      <c r="C100" s="127">
        <v>9</v>
      </c>
      <c r="D100" s="127">
        <v>9.6999999999999993</v>
      </c>
      <c r="E100" s="127">
        <v>41.1</v>
      </c>
      <c r="F100" s="127">
        <v>322.89999999999998</v>
      </c>
      <c r="G100" s="128">
        <v>0.16</v>
      </c>
      <c r="H100" s="128">
        <v>1.69</v>
      </c>
      <c r="I100" s="128">
        <v>0.06</v>
      </c>
      <c r="J100" s="128">
        <v>1.36</v>
      </c>
      <c r="K100" s="128">
        <v>0.19</v>
      </c>
      <c r="L100" s="128">
        <v>0.23</v>
      </c>
      <c r="M100" s="128">
        <v>180.77</v>
      </c>
      <c r="N100" s="128">
        <v>50.69</v>
      </c>
      <c r="O100" s="128">
        <v>215.94</v>
      </c>
      <c r="P100" s="128">
        <v>2</v>
      </c>
      <c r="Q100" s="128">
        <v>407.19</v>
      </c>
      <c r="R100" s="128">
        <v>12.03</v>
      </c>
      <c r="S100" s="128">
        <v>0.03</v>
      </c>
      <c r="T100" s="128">
        <v>0</v>
      </c>
      <c r="U100" s="129" t="s">
        <v>127</v>
      </c>
      <c r="V100" s="129" t="s">
        <v>62</v>
      </c>
    </row>
    <row r="101" spans="1:22" ht="12.2" customHeight="1">
      <c r="A101" s="125" t="s">
        <v>128</v>
      </c>
      <c r="B101" s="126">
        <v>180</v>
      </c>
      <c r="C101" s="127">
        <v>0.2</v>
      </c>
      <c r="D101" s="127">
        <v>0</v>
      </c>
      <c r="E101" s="127">
        <v>9.1</v>
      </c>
      <c r="F101" s="127">
        <v>37</v>
      </c>
      <c r="G101" s="128">
        <v>0</v>
      </c>
      <c r="H101" s="128">
        <v>0.04</v>
      </c>
      <c r="I101" s="128">
        <v>0</v>
      </c>
      <c r="J101" s="128">
        <v>0</v>
      </c>
      <c r="K101" s="128">
        <v>0</v>
      </c>
      <c r="L101" s="128">
        <v>0.01</v>
      </c>
      <c r="M101" s="128">
        <v>11.58</v>
      </c>
      <c r="N101" s="128">
        <v>5.21</v>
      </c>
      <c r="O101" s="128">
        <v>6.68</v>
      </c>
      <c r="P101" s="128">
        <v>0.67</v>
      </c>
      <c r="Q101" s="128">
        <v>23.14</v>
      </c>
      <c r="R101" s="128">
        <v>0</v>
      </c>
      <c r="S101" s="128">
        <v>0</v>
      </c>
      <c r="T101" s="128">
        <v>0</v>
      </c>
      <c r="U101" s="129" t="s">
        <v>129</v>
      </c>
      <c r="V101" s="129" t="s">
        <v>113</v>
      </c>
    </row>
    <row r="102" spans="1:22" ht="12.2" customHeight="1">
      <c r="A102" s="125" t="s">
        <v>37</v>
      </c>
      <c r="B102" s="126">
        <v>20</v>
      </c>
      <c r="C102" s="127">
        <v>1.1000000000000001</v>
      </c>
      <c r="D102" s="127">
        <v>0.2</v>
      </c>
      <c r="E102" s="127">
        <v>9.9</v>
      </c>
      <c r="F102" s="127">
        <v>46</v>
      </c>
      <c r="G102" s="128">
        <v>0</v>
      </c>
      <c r="H102" s="128">
        <v>0</v>
      </c>
      <c r="I102" s="128">
        <v>0</v>
      </c>
      <c r="J102" s="128">
        <v>0</v>
      </c>
      <c r="K102" s="128">
        <v>0</v>
      </c>
      <c r="L102" s="128">
        <v>0</v>
      </c>
      <c r="M102" s="128">
        <v>0</v>
      </c>
      <c r="N102" s="128">
        <v>0</v>
      </c>
      <c r="O102" s="128">
        <v>0</v>
      </c>
      <c r="P102" s="128">
        <v>0</v>
      </c>
      <c r="Q102" s="128">
        <v>0</v>
      </c>
      <c r="R102" s="128">
        <v>0</v>
      </c>
      <c r="S102" s="128">
        <v>0</v>
      </c>
      <c r="T102" s="128">
        <v>0</v>
      </c>
      <c r="U102" s="129" t="s">
        <v>64</v>
      </c>
      <c r="V102" s="129" t="s">
        <v>114</v>
      </c>
    </row>
    <row r="103" spans="1:22" ht="12.2" customHeight="1">
      <c r="A103" s="130" t="s">
        <v>39</v>
      </c>
      <c r="B103" s="131">
        <f>SUM(B100:B102)</f>
        <v>400</v>
      </c>
      <c r="C103" s="124">
        <f t="shared" ref="C103:F103" si="28">SUM(C100:C102)</f>
        <v>10.299999999999999</v>
      </c>
      <c r="D103" s="124">
        <f t="shared" si="28"/>
        <v>9.8999999999999986</v>
      </c>
      <c r="E103" s="124">
        <f t="shared" si="28"/>
        <v>60.1</v>
      </c>
      <c r="F103" s="124">
        <f t="shared" si="28"/>
        <v>405.9</v>
      </c>
      <c r="G103" s="124">
        <f t="shared" ref="G103:S103" si="29">SUM(G100:G102)</f>
        <v>0.16</v>
      </c>
      <c r="H103" s="124">
        <f t="shared" si="29"/>
        <v>1.73</v>
      </c>
      <c r="I103" s="124">
        <f t="shared" si="29"/>
        <v>0.06</v>
      </c>
      <c r="J103" s="124">
        <f t="shared" si="29"/>
        <v>1.36</v>
      </c>
      <c r="K103" s="124">
        <f t="shared" si="29"/>
        <v>0.19</v>
      </c>
      <c r="L103" s="124">
        <f t="shared" si="29"/>
        <v>0.24000000000000002</v>
      </c>
      <c r="M103" s="124">
        <f t="shared" si="29"/>
        <v>192.35000000000002</v>
      </c>
      <c r="N103" s="124">
        <f t="shared" si="29"/>
        <v>55.9</v>
      </c>
      <c r="O103" s="124">
        <f t="shared" si="29"/>
        <v>222.62</v>
      </c>
      <c r="P103" s="124">
        <f t="shared" si="29"/>
        <v>2.67</v>
      </c>
      <c r="Q103" s="124">
        <f t="shared" si="29"/>
        <v>430.33</v>
      </c>
      <c r="R103" s="124">
        <f t="shared" si="29"/>
        <v>12.03</v>
      </c>
      <c r="S103" s="124">
        <f t="shared" si="29"/>
        <v>0.03</v>
      </c>
      <c r="T103" s="128">
        <v>0</v>
      </c>
      <c r="U103" s="132"/>
      <c r="V103" s="132"/>
    </row>
    <row r="104" spans="1:22" ht="21.6" customHeight="1">
      <c r="A104" s="157" t="s">
        <v>57</v>
      </c>
      <c r="B104" s="157"/>
      <c r="C104" s="140">
        <f>C103+C98+C89</f>
        <v>67.900000000000006</v>
      </c>
      <c r="D104" s="140">
        <f t="shared" ref="D104:F104" si="30">D103+D98+D89</f>
        <v>69.7</v>
      </c>
      <c r="E104" s="140">
        <f t="shared" si="30"/>
        <v>286.40999999999997</v>
      </c>
      <c r="F104" s="140">
        <f t="shared" si="30"/>
        <v>2029</v>
      </c>
      <c r="G104" s="140">
        <f t="shared" ref="G104:T104" si="31">G103+G98+G89</f>
        <v>1.23</v>
      </c>
      <c r="H104" s="140">
        <f t="shared" si="31"/>
        <v>60.599999999999994</v>
      </c>
      <c r="I104" s="140">
        <f t="shared" si="31"/>
        <v>0.53</v>
      </c>
      <c r="J104" s="140">
        <f t="shared" si="31"/>
        <v>11.82</v>
      </c>
      <c r="K104" s="140">
        <f t="shared" si="31"/>
        <v>0.8</v>
      </c>
      <c r="L104" s="140">
        <f t="shared" si="31"/>
        <v>1.51</v>
      </c>
      <c r="M104" s="140">
        <f t="shared" si="31"/>
        <v>996.81</v>
      </c>
      <c r="N104" s="140">
        <f t="shared" si="31"/>
        <v>302.40000000000003</v>
      </c>
      <c r="O104" s="140">
        <f t="shared" si="31"/>
        <v>1337.7800000000002</v>
      </c>
      <c r="P104" s="140">
        <f t="shared" si="31"/>
        <v>17.3</v>
      </c>
      <c r="Q104" s="140">
        <f t="shared" si="31"/>
        <v>3276.67</v>
      </c>
      <c r="R104" s="140">
        <f t="shared" si="31"/>
        <v>75</v>
      </c>
      <c r="S104" s="140">
        <f t="shared" si="31"/>
        <v>0.41000000000000003</v>
      </c>
      <c r="T104" s="140">
        <f t="shared" si="31"/>
        <v>0.04</v>
      </c>
      <c r="U104" s="132"/>
      <c r="V104" s="132"/>
    </row>
    <row r="105" spans="1:22" ht="28.35" customHeight="1">
      <c r="A105" s="160" t="s">
        <v>130</v>
      </c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</row>
    <row r="106" spans="1:22" ht="13.35" customHeight="1">
      <c r="A106" s="162" t="s">
        <v>1</v>
      </c>
      <c r="B106" s="159" t="s">
        <v>2</v>
      </c>
      <c r="C106" s="161" t="s">
        <v>3</v>
      </c>
      <c r="D106" s="161"/>
      <c r="E106" s="161"/>
      <c r="F106" s="163" t="s">
        <v>4</v>
      </c>
      <c r="G106" s="161" t="s">
        <v>92</v>
      </c>
      <c r="H106" s="161"/>
      <c r="I106" s="161"/>
      <c r="J106" s="161"/>
      <c r="K106" s="161"/>
      <c r="L106" s="161"/>
      <c r="M106" s="161" t="s">
        <v>93</v>
      </c>
      <c r="N106" s="161"/>
      <c r="O106" s="161"/>
      <c r="P106" s="161"/>
      <c r="Q106" s="161"/>
      <c r="R106" s="161"/>
      <c r="S106" s="161"/>
      <c r="T106" s="161"/>
      <c r="U106" s="159" t="s">
        <v>94</v>
      </c>
      <c r="V106" s="159" t="s">
        <v>95</v>
      </c>
    </row>
    <row r="107" spans="1:22" ht="26.65" customHeight="1">
      <c r="A107" s="162"/>
      <c r="B107" s="159"/>
      <c r="C107" s="124" t="s">
        <v>9</v>
      </c>
      <c r="D107" s="124" t="s">
        <v>10</v>
      </c>
      <c r="E107" s="124" t="s">
        <v>11</v>
      </c>
      <c r="F107" s="163"/>
      <c r="G107" s="124" t="s">
        <v>96</v>
      </c>
      <c r="H107" s="124" t="s">
        <v>97</v>
      </c>
      <c r="I107" s="124" t="s">
        <v>98</v>
      </c>
      <c r="J107" s="124" t="s">
        <v>99</v>
      </c>
      <c r="K107" s="124" t="s">
        <v>100</v>
      </c>
      <c r="L107" s="124" t="s">
        <v>101</v>
      </c>
      <c r="M107" s="124" t="s">
        <v>102</v>
      </c>
      <c r="N107" s="124" t="s">
        <v>103</v>
      </c>
      <c r="O107" s="124" t="s">
        <v>104</v>
      </c>
      <c r="P107" s="124" t="s">
        <v>105</v>
      </c>
      <c r="Q107" s="124" t="s">
        <v>106</v>
      </c>
      <c r="R107" s="124" t="s">
        <v>107</v>
      </c>
      <c r="S107" s="124" t="s">
        <v>108</v>
      </c>
      <c r="T107" s="124" t="s">
        <v>109</v>
      </c>
      <c r="U107" s="159"/>
      <c r="V107" s="159"/>
    </row>
    <row r="108" spans="1:22" ht="14.65" customHeight="1">
      <c r="A108" s="158" t="s">
        <v>110</v>
      </c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</row>
    <row r="109" spans="1:22" s="138" customFormat="1" ht="12.2" customHeight="1">
      <c r="A109" s="133" t="s">
        <v>380</v>
      </c>
      <c r="B109" s="134">
        <v>100</v>
      </c>
      <c r="C109" s="135">
        <f>0.5*100/60</f>
        <v>0.83333333333333337</v>
      </c>
      <c r="D109" s="135">
        <f>0.1*100/60</f>
        <v>0.16666666666666666</v>
      </c>
      <c r="E109" s="135">
        <f>1.5*100/60</f>
        <v>2.5</v>
      </c>
      <c r="F109" s="135">
        <f>8.4*100/60</f>
        <v>14</v>
      </c>
      <c r="G109" s="136">
        <f>0.02*100/60</f>
        <v>3.3333333333333333E-2</v>
      </c>
      <c r="H109" s="136">
        <f>6*100/60</f>
        <v>10</v>
      </c>
      <c r="I109" s="136">
        <f>0.01*100/60</f>
        <v>1.6666666666666666E-2</v>
      </c>
      <c r="J109" s="136">
        <f>0.06*100/60</f>
        <v>0.1</v>
      </c>
      <c r="K109" s="136">
        <v>0</v>
      </c>
      <c r="L109" s="136">
        <f>0.02*100/60</f>
        <v>3.3333333333333333E-2</v>
      </c>
      <c r="M109" s="136">
        <f>13.8*100/60</f>
        <v>23</v>
      </c>
      <c r="N109" s="136">
        <f>8.4*100/60</f>
        <v>14</v>
      </c>
      <c r="O109" s="136">
        <f>25.2*100/60</f>
        <v>42</v>
      </c>
      <c r="P109" s="136">
        <f>0.6*100/60</f>
        <v>1</v>
      </c>
      <c r="Q109" s="136">
        <v>84.6</v>
      </c>
      <c r="R109" s="136">
        <v>1.8</v>
      </c>
      <c r="S109" s="136">
        <v>0.01</v>
      </c>
      <c r="T109" s="136">
        <v>0</v>
      </c>
      <c r="U109" s="137" t="s">
        <v>379</v>
      </c>
      <c r="V109" s="137" t="s">
        <v>54</v>
      </c>
    </row>
    <row r="110" spans="1:22" ht="12.2" customHeight="1">
      <c r="A110" s="125" t="s">
        <v>131</v>
      </c>
      <c r="B110" s="126">
        <v>180</v>
      </c>
      <c r="C110" s="127">
        <v>3.7</v>
      </c>
      <c r="D110" s="127">
        <v>4.9000000000000004</v>
      </c>
      <c r="E110" s="127">
        <v>25.1</v>
      </c>
      <c r="F110" s="127">
        <v>163.80000000000001</v>
      </c>
      <c r="G110" s="128">
        <v>0.14000000000000001</v>
      </c>
      <c r="H110" s="128">
        <v>12.2</v>
      </c>
      <c r="I110" s="128">
        <v>0.03</v>
      </c>
      <c r="J110" s="128">
        <v>0.27</v>
      </c>
      <c r="K110" s="128">
        <v>0.08</v>
      </c>
      <c r="L110" s="128">
        <v>0.12</v>
      </c>
      <c r="M110" s="128">
        <v>49.15</v>
      </c>
      <c r="N110" s="128">
        <v>35.409999999999997</v>
      </c>
      <c r="O110" s="128">
        <v>98.82</v>
      </c>
      <c r="P110" s="128">
        <v>1.42</v>
      </c>
      <c r="Q110" s="128">
        <v>895.31</v>
      </c>
      <c r="R110" s="128">
        <v>9.85</v>
      </c>
      <c r="S110" s="128">
        <v>0.04</v>
      </c>
      <c r="T110" s="128">
        <v>0</v>
      </c>
      <c r="U110" s="129" t="s">
        <v>132</v>
      </c>
      <c r="V110" s="129" t="s">
        <v>113</v>
      </c>
    </row>
    <row r="111" spans="1:22" ht="12.2" customHeight="1">
      <c r="A111" s="125" t="s">
        <v>133</v>
      </c>
      <c r="B111" s="126">
        <v>100</v>
      </c>
      <c r="C111" s="127">
        <v>13.6</v>
      </c>
      <c r="D111" s="127">
        <v>13.8</v>
      </c>
      <c r="E111" s="127">
        <v>16.899999999999999</v>
      </c>
      <c r="F111" s="127">
        <v>217.3</v>
      </c>
      <c r="G111" s="128">
        <v>0.09</v>
      </c>
      <c r="H111" s="128">
        <v>2.71</v>
      </c>
      <c r="I111" s="128">
        <v>0.39</v>
      </c>
      <c r="J111" s="128">
        <v>1.72</v>
      </c>
      <c r="K111" s="128">
        <v>0</v>
      </c>
      <c r="L111" s="128">
        <v>0.1</v>
      </c>
      <c r="M111" s="128">
        <v>46.97</v>
      </c>
      <c r="N111" s="128">
        <v>52.14</v>
      </c>
      <c r="O111" s="128">
        <v>197.97</v>
      </c>
      <c r="P111" s="128">
        <v>1.05</v>
      </c>
      <c r="Q111" s="128">
        <v>467.68</v>
      </c>
      <c r="R111" s="128">
        <v>124.9</v>
      </c>
      <c r="S111" s="128">
        <v>0.53</v>
      </c>
      <c r="T111" s="128">
        <v>0.01</v>
      </c>
      <c r="U111" s="129" t="s">
        <v>134</v>
      </c>
      <c r="V111" s="129" t="s">
        <v>113</v>
      </c>
    </row>
    <row r="112" spans="1:22" ht="12.2" customHeight="1">
      <c r="A112" s="125" t="s">
        <v>135</v>
      </c>
      <c r="B112" s="126">
        <v>180</v>
      </c>
      <c r="C112" s="127">
        <v>0.1</v>
      </c>
      <c r="D112" s="127">
        <v>0.1</v>
      </c>
      <c r="E112" s="127">
        <v>13.4</v>
      </c>
      <c r="F112" s="127">
        <v>56.3</v>
      </c>
      <c r="G112" s="128">
        <v>0.01</v>
      </c>
      <c r="H112" s="128">
        <v>1.44</v>
      </c>
      <c r="I112" s="128">
        <v>0</v>
      </c>
      <c r="J112" s="128">
        <v>0.23</v>
      </c>
      <c r="K112" s="128">
        <v>0</v>
      </c>
      <c r="L112" s="128">
        <v>0.01</v>
      </c>
      <c r="M112" s="128">
        <v>11.64</v>
      </c>
      <c r="N112" s="128">
        <v>3.99</v>
      </c>
      <c r="O112" s="128">
        <v>3.56</v>
      </c>
      <c r="P112" s="128">
        <v>0.71</v>
      </c>
      <c r="Q112" s="128">
        <v>100.85</v>
      </c>
      <c r="R112" s="128">
        <v>0.72</v>
      </c>
      <c r="S112" s="128">
        <v>0</v>
      </c>
      <c r="T112" s="128">
        <v>0</v>
      </c>
      <c r="U112" s="129" t="s">
        <v>136</v>
      </c>
      <c r="V112" s="129" t="s">
        <v>113</v>
      </c>
    </row>
    <row r="113" spans="1:22" ht="12.2" customHeight="1">
      <c r="A113" s="125" t="s">
        <v>50</v>
      </c>
      <c r="B113" s="126">
        <v>40</v>
      </c>
      <c r="C113" s="127">
        <v>3.1</v>
      </c>
      <c r="D113" s="127">
        <v>0.2</v>
      </c>
      <c r="E113" s="127">
        <v>20.100000000000001</v>
      </c>
      <c r="F113" s="127">
        <v>94.7</v>
      </c>
      <c r="G113" s="128">
        <v>0.06</v>
      </c>
      <c r="H113" s="128">
        <v>0</v>
      </c>
      <c r="I113" s="128">
        <v>0</v>
      </c>
      <c r="J113" s="128">
        <v>0.78</v>
      </c>
      <c r="K113" s="128">
        <v>0</v>
      </c>
      <c r="L113" s="128">
        <v>0.02</v>
      </c>
      <c r="M113" s="128">
        <v>9.1999999999999993</v>
      </c>
      <c r="N113" s="128">
        <v>13.2</v>
      </c>
      <c r="O113" s="128">
        <v>33.6</v>
      </c>
      <c r="P113" s="128">
        <v>0.8</v>
      </c>
      <c r="Q113" s="128">
        <v>51.6</v>
      </c>
      <c r="R113" s="128">
        <v>0</v>
      </c>
      <c r="S113" s="128">
        <v>0.01</v>
      </c>
      <c r="T113" s="128">
        <v>0</v>
      </c>
      <c r="U113" s="129" t="s">
        <v>64</v>
      </c>
      <c r="V113" s="129" t="s">
        <v>114</v>
      </c>
    </row>
    <row r="114" spans="1:22" ht="21.6" customHeight="1">
      <c r="A114" s="130" t="s">
        <v>39</v>
      </c>
      <c r="B114" s="131">
        <f>SUM(B109:B113)</f>
        <v>600</v>
      </c>
      <c r="C114" s="124">
        <f t="shared" ref="C114:F114" si="32">SUM(C109:C113)</f>
        <v>21.333333333333336</v>
      </c>
      <c r="D114" s="124">
        <f t="shared" si="32"/>
        <v>19.166666666666668</v>
      </c>
      <c r="E114" s="124">
        <f t="shared" si="32"/>
        <v>78</v>
      </c>
      <c r="F114" s="124">
        <f t="shared" si="32"/>
        <v>546.1</v>
      </c>
      <c r="G114" s="124">
        <f t="shared" ref="G114:T114" si="33">SUM(G109:G113)</f>
        <v>0.33333333333333331</v>
      </c>
      <c r="H114" s="124">
        <f t="shared" si="33"/>
        <v>26.35</v>
      </c>
      <c r="I114" s="124">
        <f t="shared" si="33"/>
        <v>0.43666666666666665</v>
      </c>
      <c r="J114" s="124">
        <f t="shared" si="33"/>
        <v>3.0999999999999996</v>
      </c>
      <c r="K114" s="124">
        <f t="shared" si="33"/>
        <v>0.08</v>
      </c>
      <c r="L114" s="124">
        <f t="shared" si="33"/>
        <v>0.28333333333333333</v>
      </c>
      <c r="M114" s="124">
        <f t="shared" si="33"/>
        <v>139.95999999999998</v>
      </c>
      <c r="N114" s="124">
        <f t="shared" si="33"/>
        <v>118.74</v>
      </c>
      <c r="O114" s="124">
        <f t="shared" si="33"/>
        <v>375.95</v>
      </c>
      <c r="P114" s="124">
        <f t="shared" si="33"/>
        <v>4.9799999999999995</v>
      </c>
      <c r="Q114" s="124">
        <f t="shared" si="33"/>
        <v>1600.0399999999997</v>
      </c>
      <c r="R114" s="124">
        <f t="shared" si="33"/>
        <v>137.27000000000001</v>
      </c>
      <c r="S114" s="124">
        <f t="shared" si="33"/>
        <v>0.59000000000000008</v>
      </c>
      <c r="T114" s="124">
        <f t="shared" si="33"/>
        <v>0.01</v>
      </c>
      <c r="U114" s="132"/>
      <c r="V114" s="132"/>
    </row>
    <row r="115" spans="1:22" ht="14.65" customHeight="1">
      <c r="A115" s="158" t="s">
        <v>115</v>
      </c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</row>
    <row r="116" spans="1:22" ht="12.2" customHeight="1">
      <c r="A116" s="125" t="s">
        <v>359</v>
      </c>
      <c r="B116" s="126">
        <v>150</v>
      </c>
      <c r="C116" s="127">
        <v>1.4</v>
      </c>
      <c r="D116" s="127">
        <v>0.3</v>
      </c>
      <c r="E116" s="127">
        <v>12</v>
      </c>
      <c r="F116" s="127">
        <v>1.5</v>
      </c>
      <c r="G116" s="128">
        <v>0</v>
      </c>
      <c r="H116" s="128">
        <v>0</v>
      </c>
      <c r="I116" s="128">
        <v>0</v>
      </c>
      <c r="J116" s="128">
        <v>0</v>
      </c>
      <c r="K116" s="128">
        <v>0</v>
      </c>
      <c r="L116" s="128">
        <v>0</v>
      </c>
      <c r="M116" s="128">
        <v>0</v>
      </c>
      <c r="N116" s="128">
        <v>0</v>
      </c>
      <c r="O116" s="128">
        <v>0</v>
      </c>
      <c r="P116" s="128">
        <v>0</v>
      </c>
      <c r="Q116" s="128">
        <v>0</v>
      </c>
      <c r="R116" s="128">
        <v>0</v>
      </c>
      <c r="S116" s="128">
        <v>0</v>
      </c>
      <c r="T116" s="128">
        <v>0</v>
      </c>
      <c r="U116" s="129" t="s">
        <v>76</v>
      </c>
      <c r="V116" s="129" t="s">
        <v>77</v>
      </c>
    </row>
    <row r="117" spans="1:22" ht="12.2" customHeight="1">
      <c r="A117" s="125" t="s">
        <v>138</v>
      </c>
      <c r="B117" s="126">
        <v>250</v>
      </c>
      <c r="C117" s="127">
        <v>8.3000000000000007</v>
      </c>
      <c r="D117" s="127">
        <v>10.199999999999999</v>
      </c>
      <c r="E117" s="127">
        <v>8.1</v>
      </c>
      <c r="F117" s="127">
        <v>217.8</v>
      </c>
      <c r="G117" s="128">
        <v>0.13</v>
      </c>
      <c r="H117" s="128">
        <v>6.1</v>
      </c>
      <c r="I117" s="128">
        <v>0.26</v>
      </c>
      <c r="J117" s="128">
        <v>0.56999999999999995</v>
      </c>
      <c r="K117" s="128">
        <v>0.14000000000000001</v>
      </c>
      <c r="L117" s="128">
        <v>0.12</v>
      </c>
      <c r="M117" s="128">
        <v>32.15</v>
      </c>
      <c r="N117" s="128">
        <v>27.67</v>
      </c>
      <c r="O117" s="128">
        <v>126.34</v>
      </c>
      <c r="P117" s="128">
        <v>1.87</v>
      </c>
      <c r="Q117" s="128">
        <v>452.62</v>
      </c>
      <c r="R117" s="128">
        <v>7.84</v>
      </c>
      <c r="S117" s="128">
        <v>0.05</v>
      </c>
      <c r="T117" s="128">
        <v>0</v>
      </c>
      <c r="U117" s="129" t="s">
        <v>139</v>
      </c>
      <c r="V117" s="129" t="s">
        <v>140</v>
      </c>
    </row>
    <row r="118" spans="1:22" ht="12.2" customHeight="1">
      <c r="A118" s="125" t="s">
        <v>141</v>
      </c>
      <c r="B118" s="126">
        <v>200</v>
      </c>
      <c r="C118" s="127">
        <v>9.9</v>
      </c>
      <c r="D118" s="127">
        <v>16.3</v>
      </c>
      <c r="E118" s="127">
        <v>34</v>
      </c>
      <c r="F118" s="127">
        <v>323.10000000000002</v>
      </c>
      <c r="G118" s="128">
        <v>0.1</v>
      </c>
      <c r="H118" s="128">
        <v>0.23</v>
      </c>
      <c r="I118" s="128">
        <v>0.22</v>
      </c>
      <c r="J118" s="128">
        <v>4.01</v>
      </c>
      <c r="K118" s="128">
        <v>1.34</v>
      </c>
      <c r="L118" s="128">
        <v>0.3</v>
      </c>
      <c r="M118" s="128">
        <v>218.24</v>
      </c>
      <c r="N118" s="128">
        <v>22.88</v>
      </c>
      <c r="O118" s="128">
        <v>231.84</v>
      </c>
      <c r="P118" s="128">
        <v>2.2799999999999998</v>
      </c>
      <c r="Q118" s="128">
        <v>200.88</v>
      </c>
      <c r="R118" s="128">
        <v>14.58</v>
      </c>
      <c r="S118" s="128">
        <v>0.04</v>
      </c>
      <c r="T118" s="128">
        <v>0.03</v>
      </c>
      <c r="U118" s="129" t="s">
        <v>142</v>
      </c>
      <c r="V118" s="129" t="s">
        <v>113</v>
      </c>
    </row>
    <row r="119" spans="1:22" ht="12.2" customHeight="1">
      <c r="A119" s="125" t="s">
        <v>143</v>
      </c>
      <c r="B119" s="126">
        <v>200</v>
      </c>
      <c r="C119" s="127">
        <v>1</v>
      </c>
      <c r="D119" s="127">
        <v>0.2</v>
      </c>
      <c r="E119" s="127">
        <v>19.600000000000001</v>
      </c>
      <c r="F119" s="127">
        <v>83.4</v>
      </c>
      <c r="G119" s="128">
        <v>0.02</v>
      </c>
      <c r="H119" s="128">
        <v>1.6</v>
      </c>
      <c r="I119" s="128">
        <v>0</v>
      </c>
      <c r="J119" s="128">
        <v>0</v>
      </c>
      <c r="K119" s="128">
        <v>0</v>
      </c>
      <c r="L119" s="128">
        <v>0.02</v>
      </c>
      <c r="M119" s="128">
        <v>12.6</v>
      </c>
      <c r="N119" s="128">
        <v>7.2</v>
      </c>
      <c r="O119" s="128">
        <v>12.6</v>
      </c>
      <c r="P119" s="128">
        <v>2.52</v>
      </c>
      <c r="Q119" s="128">
        <v>240</v>
      </c>
      <c r="R119" s="128">
        <v>2</v>
      </c>
      <c r="S119" s="128">
        <v>0</v>
      </c>
      <c r="T119" s="128">
        <v>0</v>
      </c>
      <c r="U119" s="129" t="s">
        <v>144</v>
      </c>
      <c r="V119" s="129" t="s">
        <v>113</v>
      </c>
    </row>
    <row r="120" spans="1:22" ht="12.2" customHeight="1">
      <c r="A120" s="125" t="s">
        <v>50</v>
      </c>
      <c r="B120" s="126">
        <v>50</v>
      </c>
      <c r="C120" s="127">
        <v>3.8</v>
      </c>
      <c r="D120" s="127">
        <v>0.3</v>
      </c>
      <c r="E120" s="127">
        <v>25.1</v>
      </c>
      <c r="F120" s="127">
        <v>118.4</v>
      </c>
      <c r="G120" s="128">
        <v>0.08</v>
      </c>
      <c r="H120" s="128">
        <v>0</v>
      </c>
      <c r="I120" s="128">
        <v>0</v>
      </c>
      <c r="J120" s="128">
        <v>0.98</v>
      </c>
      <c r="K120" s="128">
        <v>0</v>
      </c>
      <c r="L120" s="128">
        <v>0.03</v>
      </c>
      <c r="M120" s="128">
        <v>11.5</v>
      </c>
      <c r="N120" s="128">
        <v>16.5</v>
      </c>
      <c r="O120" s="128">
        <v>42</v>
      </c>
      <c r="P120" s="128">
        <v>1</v>
      </c>
      <c r="Q120" s="128">
        <v>64.5</v>
      </c>
      <c r="R120" s="128">
        <v>0</v>
      </c>
      <c r="S120" s="128">
        <v>0.01</v>
      </c>
      <c r="T120" s="128">
        <v>0</v>
      </c>
      <c r="U120" s="129" t="s">
        <v>64</v>
      </c>
      <c r="V120" s="129" t="s">
        <v>140</v>
      </c>
    </row>
    <row r="121" spans="1:22" ht="12.2" customHeight="1">
      <c r="A121" s="125" t="s">
        <v>37</v>
      </c>
      <c r="B121" s="126">
        <v>50</v>
      </c>
      <c r="C121" s="127">
        <v>3.3</v>
      </c>
      <c r="D121" s="127">
        <v>0.4</v>
      </c>
      <c r="E121" s="127">
        <v>21.2</v>
      </c>
      <c r="F121" s="127">
        <v>102</v>
      </c>
      <c r="G121" s="128">
        <v>0.09</v>
      </c>
      <c r="H121" s="128">
        <v>0</v>
      </c>
      <c r="I121" s="128">
        <v>0</v>
      </c>
      <c r="J121" s="128">
        <v>1.1000000000000001</v>
      </c>
      <c r="K121" s="128">
        <v>0</v>
      </c>
      <c r="L121" s="128">
        <v>0.04</v>
      </c>
      <c r="M121" s="128">
        <v>9</v>
      </c>
      <c r="N121" s="128">
        <v>9.5</v>
      </c>
      <c r="O121" s="128">
        <v>43.5</v>
      </c>
      <c r="P121" s="128">
        <v>2</v>
      </c>
      <c r="Q121" s="128">
        <v>68</v>
      </c>
      <c r="R121" s="128">
        <v>2.8</v>
      </c>
      <c r="S121" s="128">
        <v>0</v>
      </c>
      <c r="T121" s="128">
        <v>0</v>
      </c>
      <c r="U121" s="129" t="s">
        <v>64</v>
      </c>
      <c r="V121" s="129" t="s">
        <v>114</v>
      </c>
    </row>
    <row r="122" spans="1:22" ht="12.2" customHeight="1">
      <c r="A122" s="125" t="s">
        <v>360</v>
      </c>
      <c r="B122" s="126">
        <v>200</v>
      </c>
      <c r="C122" s="127">
        <v>5.6</v>
      </c>
      <c r="D122" s="127">
        <v>4.9000000000000004</v>
      </c>
      <c r="E122" s="127">
        <v>9.3000000000000007</v>
      </c>
      <c r="F122" s="127">
        <v>104.8</v>
      </c>
      <c r="G122" s="128">
        <v>0.05</v>
      </c>
      <c r="H122" s="128">
        <v>1.04</v>
      </c>
      <c r="I122" s="128">
        <v>0.03</v>
      </c>
      <c r="J122" s="128">
        <v>0</v>
      </c>
      <c r="K122" s="128">
        <v>0</v>
      </c>
      <c r="L122" s="128">
        <v>0.21</v>
      </c>
      <c r="M122" s="128">
        <v>204</v>
      </c>
      <c r="N122" s="128">
        <v>22.4</v>
      </c>
      <c r="O122" s="128">
        <v>144</v>
      </c>
      <c r="P122" s="128">
        <v>0.16</v>
      </c>
      <c r="Q122" s="128">
        <v>292</v>
      </c>
      <c r="R122" s="128">
        <v>18</v>
      </c>
      <c r="S122" s="128">
        <v>0</v>
      </c>
      <c r="T122" s="128">
        <v>0</v>
      </c>
      <c r="U122" s="129" t="s">
        <v>145</v>
      </c>
      <c r="V122" s="129" t="s">
        <v>146</v>
      </c>
    </row>
    <row r="123" spans="1:22" ht="21.6" customHeight="1">
      <c r="A123" s="130" t="s">
        <v>39</v>
      </c>
      <c r="B123" s="131">
        <f>SUM(B116:B122)</f>
        <v>1100</v>
      </c>
      <c r="C123" s="124">
        <f t="shared" ref="C123:F123" si="34">SUM(C116:C122)</f>
        <v>33.300000000000004</v>
      </c>
      <c r="D123" s="124">
        <f t="shared" si="34"/>
        <v>32.6</v>
      </c>
      <c r="E123" s="124">
        <f t="shared" si="34"/>
        <v>129.30000000000001</v>
      </c>
      <c r="F123" s="124">
        <f t="shared" si="34"/>
        <v>951</v>
      </c>
      <c r="G123" s="124">
        <f t="shared" ref="G123:T123" si="35">SUM(G116:G122)</f>
        <v>0.47000000000000003</v>
      </c>
      <c r="H123" s="124">
        <f t="shared" si="35"/>
        <v>8.9699999999999989</v>
      </c>
      <c r="I123" s="124">
        <f t="shared" si="35"/>
        <v>0.51</v>
      </c>
      <c r="J123" s="124">
        <f t="shared" si="35"/>
        <v>6.66</v>
      </c>
      <c r="K123" s="124">
        <f t="shared" si="35"/>
        <v>1.48</v>
      </c>
      <c r="L123" s="124">
        <f t="shared" si="35"/>
        <v>0.72</v>
      </c>
      <c r="M123" s="124">
        <f t="shared" si="35"/>
        <v>487.49</v>
      </c>
      <c r="N123" s="124">
        <f t="shared" si="35"/>
        <v>106.15</v>
      </c>
      <c r="O123" s="124">
        <f t="shared" si="35"/>
        <v>600.28</v>
      </c>
      <c r="P123" s="124">
        <f t="shared" si="35"/>
        <v>9.83</v>
      </c>
      <c r="Q123" s="124">
        <f t="shared" si="35"/>
        <v>1318</v>
      </c>
      <c r="R123" s="124">
        <f t="shared" si="35"/>
        <v>45.22</v>
      </c>
      <c r="S123" s="124">
        <f t="shared" si="35"/>
        <v>9.9999999999999992E-2</v>
      </c>
      <c r="T123" s="124">
        <f t="shared" si="35"/>
        <v>0.03</v>
      </c>
      <c r="U123" s="132"/>
      <c r="V123" s="132"/>
    </row>
    <row r="124" spans="1:22" ht="14.65" customHeight="1">
      <c r="A124" s="158" t="s">
        <v>125</v>
      </c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</row>
    <row r="125" spans="1:22" ht="12.2" customHeight="1">
      <c r="A125" s="125" t="s">
        <v>147</v>
      </c>
      <c r="B125" s="126">
        <v>100</v>
      </c>
      <c r="C125" s="127">
        <v>0.4</v>
      </c>
      <c r="D125" s="127">
        <v>0.4</v>
      </c>
      <c r="E125" s="127">
        <v>9.8000000000000007</v>
      </c>
      <c r="F125" s="127">
        <v>47</v>
      </c>
      <c r="G125" s="128">
        <v>0.03</v>
      </c>
      <c r="H125" s="128">
        <v>10</v>
      </c>
      <c r="I125" s="128">
        <v>0.01</v>
      </c>
      <c r="J125" s="128">
        <v>0.63</v>
      </c>
      <c r="K125" s="128">
        <v>0</v>
      </c>
      <c r="L125" s="128">
        <v>0.02</v>
      </c>
      <c r="M125" s="128">
        <v>16</v>
      </c>
      <c r="N125" s="128">
        <v>8</v>
      </c>
      <c r="O125" s="128">
        <v>11</v>
      </c>
      <c r="P125" s="128">
        <v>2.2000000000000002</v>
      </c>
      <c r="Q125" s="128">
        <v>278</v>
      </c>
      <c r="R125" s="128">
        <v>2</v>
      </c>
      <c r="S125" s="128">
        <v>0.01</v>
      </c>
      <c r="T125" s="128">
        <v>0</v>
      </c>
      <c r="U125" s="129" t="s">
        <v>148</v>
      </c>
      <c r="V125" s="129" t="s">
        <v>113</v>
      </c>
    </row>
    <row r="126" spans="1:22" ht="12.2" customHeight="1">
      <c r="A126" s="125" t="s">
        <v>149</v>
      </c>
      <c r="B126" s="126">
        <v>75</v>
      </c>
      <c r="C126" s="127">
        <v>4.5</v>
      </c>
      <c r="D126" s="127">
        <v>5</v>
      </c>
      <c r="E126" s="127">
        <v>22.1</v>
      </c>
      <c r="F126" s="127">
        <v>124.5</v>
      </c>
      <c r="G126" s="128">
        <v>0.06</v>
      </c>
      <c r="H126" s="128">
        <v>3.75</v>
      </c>
      <c r="I126" s="128">
        <v>0.02</v>
      </c>
      <c r="J126" s="128">
        <v>0.98</v>
      </c>
      <c r="K126" s="128">
        <v>0</v>
      </c>
      <c r="L126" s="128">
        <v>0</v>
      </c>
      <c r="M126" s="128">
        <v>18</v>
      </c>
      <c r="N126" s="128">
        <v>6.75</v>
      </c>
      <c r="O126" s="128">
        <v>33</v>
      </c>
      <c r="P126" s="128">
        <v>0.75</v>
      </c>
      <c r="Q126" s="128">
        <v>0</v>
      </c>
      <c r="R126" s="128">
        <v>0</v>
      </c>
      <c r="S126" s="128">
        <v>0</v>
      </c>
      <c r="T126" s="128">
        <v>0</v>
      </c>
      <c r="U126" s="129" t="s">
        <v>150</v>
      </c>
      <c r="V126" s="129" t="s">
        <v>140</v>
      </c>
    </row>
    <row r="127" spans="1:22" ht="12.2" customHeight="1">
      <c r="A127" s="125" t="s">
        <v>361</v>
      </c>
      <c r="B127" s="126">
        <v>180</v>
      </c>
      <c r="C127" s="127">
        <v>5</v>
      </c>
      <c r="D127" s="127">
        <v>4.5</v>
      </c>
      <c r="E127" s="127">
        <v>8.1</v>
      </c>
      <c r="F127" s="127">
        <v>101.7</v>
      </c>
      <c r="G127" s="128">
        <v>0.05</v>
      </c>
      <c r="H127" s="128">
        <v>1.26</v>
      </c>
      <c r="I127" s="128">
        <v>0.05</v>
      </c>
      <c r="J127" s="128">
        <v>0</v>
      </c>
      <c r="K127" s="128">
        <v>0</v>
      </c>
      <c r="L127" s="128">
        <v>0.31</v>
      </c>
      <c r="M127" s="128">
        <v>216</v>
      </c>
      <c r="N127" s="128">
        <v>25.2</v>
      </c>
      <c r="O127" s="128">
        <v>171</v>
      </c>
      <c r="P127" s="128">
        <v>0</v>
      </c>
      <c r="Q127" s="128">
        <v>262.8</v>
      </c>
      <c r="R127" s="128">
        <v>0</v>
      </c>
      <c r="S127" s="128">
        <v>0.04</v>
      </c>
      <c r="T127" s="128">
        <v>0</v>
      </c>
      <c r="U127" s="129" t="s">
        <v>151</v>
      </c>
      <c r="V127" s="129" t="s">
        <v>113</v>
      </c>
    </row>
    <row r="128" spans="1:22" ht="12.2" customHeight="1">
      <c r="A128" s="130" t="s">
        <v>39</v>
      </c>
      <c r="B128" s="131">
        <f>SUM(B125:B127)</f>
        <v>355</v>
      </c>
      <c r="C128" s="124">
        <f t="shared" ref="C128:F128" si="36">SUM(C125:C127)</f>
        <v>9.9</v>
      </c>
      <c r="D128" s="124">
        <f t="shared" si="36"/>
        <v>9.9</v>
      </c>
      <c r="E128" s="124">
        <f t="shared" si="36"/>
        <v>40</v>
      </c>
      <c r="F128" s="124">
        <f t="shared" si="36"/>
        <v>273.2</v>
      </c>
      <c r="G128" s="124">
        <f t="shared" ref="G128:T128" si="37">SUM(G125:G127)</f>
        <v>0.14000000000000001</v>
      </c>
      <c r="H128" s="124">
        <f t="shared" si="37"/>
        <v>15.01</v>
      </c>
      <c r="I128" s="124">
        <f t="shared" si="37"/>
        <v>0.08</v>
      </c>
      <c r="J128" s="124">
        <f t="shared" si="37"/>
        <v>1.6099999999999999</v>
      </c>
      <c r="K128" s="124">
        <f t="shared" si="37"/>
        <v>0</v>
      </c>
      <c r="L128" s="124">
        <f t="shared" si="37"/>
        <v>0.33</v>
      </c>
      <c r="M128" s="124">
        <f t="shared" si="37"/>
        <v>250</v>
      </c>
      <c r="N128" s="124">
        <f t="shared" si="37"/>
        <v>39.950000000000003</v>
      </c>
      <c r="O128" s="124">
        <f t="shared" si="37"/>
        <v>215</v>
      </c>
      <c r="P128" s="124">
        <f t="shared" si="37"/>
        <v>2.95</v>
      </c>
      <c r="Q128" s="124">
        <f t="shared" si="37"/>
        <v>540.79999999999995</v>
      </c>
      <c r="R128" s="124">
        <f t="shared" si="37"/>
        <v>2</v>
      </c>
      <c r="S128" s="124">
        <f t="shared" si="37"/>
        <v>0.05</v>
      </c>
      <c r="T128" s="124">
        <f t="shared" si="37"/>
        <v>0</v>
      </c>
      <c r="U128" s="132"/>
      <c r="V128" s="132"/>
    </row>
    <row r="129" spans="1:22" ht="21.6" customHeight="1">
      <c r="A129" s="157" t="s">
        <v>57</v>
      </c>
      <c r="B129" s="157"/>
      <c r="C129" s="140">
        <f>C128+C123+C114</f>
        <v>64.533333333333331</v>
      </c>
      <c r="D129" s="140">
        <f t="shared" ref="D129:F129" si="38">D128+D123+D114</f>
        <v>61.666666666666671</v>
      </c>
      <c r="E129" s="140">
        <f t="shared" si="38"/>
        <v>247.3</v>
      </c>
      <c r="F129" s="140">
        <f t="shared" si="38"/>
        <v>1770.3000000000002</v>
      </c>
      <c r="G129" s="140">
        <f t="shared" ref="G129:T129" si="39">G128+G123+G114</f>
        <v>0.94333333333333336</v>
      </c>
      <c r="H129" s="140">
        <f t="shared" si="39"/>
        <v>50.33</v>
      </c>
      <c r="I129" s="140">
        <f t="shared" si="39"/>
        <v>1.0266666666666666</v>
      </c>
      <c r="J129" s="140">
        <f t="shared" si="39"/>
        <v>11.37</v>
      </c>
      <c r="K129" s="140">
        <f t="shared" si="39"/>
        <v>1.56</v>
      </c>
      <c r="L129" s="140">
        <f t="shared" si="39"/>
        <v>1.3333333333333335</v>
      </c>
      <c r="M129" s="140">
        <f t="shared" si="39"/>
        <v>877.45</v>
      </c>
      <c r="N129" s="140">
        <f t="shared" si="39"/>
        <v>264.84000000000003</v>
      </c>
      <c r="O129" s="140">
        <f t="shared" si="39"/>
        <v>1191.23</v>
      </c>
      <c r="P129" s="140">
        <f t="shared" si="39"/>
        <v>17.760000000000002</v>
      </c>
      <c r="Q129" s="140">
        <f t="shared" si="39"/>
        <v>3458.8399999999997</v>
      </c>
      <c r="R129" s="140">
        <f t="shared" si="39"/>
        <v>184.49</v>
      </c>
      <c r="S129" s="140">
        <f t="shared" si="39"/>
        <v>0.7400000000000001</v>
      </c>
      <c r="T129" s="140">
        <f t="shared" si="39"/>
        <v>0.04</v>
      </c>
      <c r="U129" s="132"/>
      <c r="V129" s="132"/>
    </row>
    <row r="130" spans="1:22" ht="28.35" customHeight="1">
      <c r="A130" s="160" t="s">
        <v>152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</row>
    <row r="131" spans="1:22" ht="13.35" customHeight="1">
      <c r="A131" s="162" t="s">
        <v>1</v>
      </c>
      <c r="B131" s="159" t="s">
        <v>2</v>
      </c>
      <c r="C131" s="161" t="s">
        <v>3</v>
      </c>
      <c r="D131" s="161"/>
      <c r="E131" s="161"/>
      <c r="F131" s="163" t="s">
        <v>4</v>
      </c>
      <c r="G131" s="161" t="s">
        <v>157</v>
      </c>
      <c r="H131" s="161"/>
      <c r="I131" s="161"/>
      <c r="J131" s="161"/>
      <c r="K131" s="161"/>
      <c r="L131" s="161"/>
      <c r="M131" s="161" t="s">
        <v>158</v>
      </c>
      <c r="N131" s="161"/>
      <c r="O131" s="161"/>
      <c r="P131" s="161"/>
      <c r="Q131" s="161"/>
      <c r="R131" s="161"/>
      <c r="S131" s="161"/>
      <c r="T131" s="161"/>
      <c r="U131" s="159" t="s">
        <v>159</v>
      </c>
      <c r="V131" s="159" t="s">
        <v>160</v>
      </c>
    </row>
    <row r="132" spans="1:22" ht="26.65" customHeight="1">
      <c r="A132" s="162"/>
      <c r="B132" s="159"/>
      <c r="C132" s="124" t="s">
        <v>9</v>
      </c>
      <c r="D132" s="124" t="s">
        <v>10</v>
      </c>
      <c r="E132" s="124" t="s">
        <v>11</v>
      </c>
      <c r="F132" s="163"/>
      <c r="G132" s="124" t="s">
        <v>161</v>
      </c>
      <c r="H132" s="124" t="s">
        <v>162</v>
      </c>
      <c r="I132" s="124" t="s">
        <v>163</v>
      </c>
      <c r="J132" s="124" t="s">
        <v>164</v>
      </c>
      <c r="K132" s="124" t="s">
        <v>165</v>
      </c>
      <c r="L132" s="124" t="s">
        <v>166</v>
      </c>
      <c r="M132" s="124" t="s">
        <v>167</v>
      </c>
      <c r="N132" s="124" t="s">
        <v>168</v>
      </c>
      <c r="O132" s="124" t="s">
        <v>169</v>
      </c>
      <c r="P132" s="124" t="s">
        <v>170</v>
      </c>
      <c r="Q132" s="124" t="s">
        <v>171</v>
      </c>
      <c r="R132" s="124" t="s">
        <v>172</v>
      </c>
      <c r="S132" s="124" t="s">
        <v>173</v>
      </c>
      <c r="T132" s="124" t="s">
        <v>174</v>
      </c>
      <c r="U132" s="159"/>
      <c r="V132" s="159"/>
    </row>
    <row r="133" spans="1:22" ht="14.65" customHeight="1">
      <c r="A133" s="158" t="s">
        <v>175</v>
      </c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</row>
    <row r="134" spans="1:22" ht="12.2" customHeight="1">
      <c r="A134" s="125" t="s">
        <v>80</v>
      </c>
      <c r="B134" s="126">
        <v>100</v>
      </c>
      <c r="C134" s="127">
        <v>0.4</v>
      </c>
      <c r="D134" s="127">
        <v>0.4</v>
      </c>
      <c r="E134" s="127">
        <v>9.8000000000000007</v>
      </c>
      <c r="F134" s="127">
        <v>47</v>
      </c>
      <c r="G134" s="128">
        <v>0.03</v>
      </c>
      <c r="H134" s="128">
        <v>10</v>
      </c>
      <c r="I134" s="128">
        <v>0.01</v>
      </c>
      <c r="J134" s="128">
        <v>0.63</v>
      </c>
      <c r="K134" s="128">
        <v>0</v>
      </c>
      <c r="L134" s="128">
        <v>0.02</v>
      </c>
      <c r="M134" s="128">
        <v>16</v>
      </c>
      <c r="N134" s="128">
        <v>8</v>
      </c>
      <c r="O134" s="128">
        <v>11</v>
      </c>
      <c r="P134" s="128">
        <v>2.2000000000000002</v>
      </c>
      <c r="Q134" s="128">
        <v>278</v>
      </c>
      <c r="R134" s="128">
        <v>2</v>
      </c>
      <c r="S134" s="128">
        <v>0.01</v>
      </c>
      <c r="T134" s="128">
        <v>0</v>
      </c>
      <c r="U134" s="129" t="s">
        <v>176</v>
      </c>
      <c r="V134" s="129" t="s">
        <v>177</v>
      </c>
    </row>
    <row r="135" spans="1:22" ht="12.2" customHeight="1">
      <c r="A135" s="125" t="s">
        <v>353</v>
      </c>
      <c r="B135" s="126">
        <v>200</v>
      </c>
      <c r="C135" s="127">
        <v>10.199999999999999</v>
      </c>
      <c r="D135" s="127">
        <v>14.2</v>
      </c>
      <c r="E135" s="127">
        <v>37.299999999999997</v>
      </c>
      <c r="F135" s="127">
        <v>313.10000000000002</v>
      </c>
      <c r="G135" s="128">
        <v>0.09</v>
      </c>
      <c r="H135" s="128">
        <v>0.24</v>
      </c>
      <c r="I135" s="128">
        <v>7.0000000000000007E-2</v>
      </c>
      <c r="J135" s="128">
        <v>2.14</v>
      </c>
      <c r="K135" s="128">
        <v>0.2</v>
      </c>
      <c r="L135" s="128">
        <v>0.24</v>
      </c>
      <c r="M135" s="128">
        <v>177.5</v>
      </c>
      <c r="N135" s="128">
        <v>29</v>
      </c>
      <c r="O135" s="128">
        <v>207.81</v>
      </c>
      <c r="P135" s="128">
        <v>1.26</v>
      </c>
      <c r="Q135" s="128">
        <v>241.26</v>
      </c>
      <c r="R135" s="128">
        <v>4.0999999999999996</v>
      </c>
      <c r="S135" s="128">
        <v>0.04</v>
      </c>
      <c r="T135" s="128">
        <v>0.02</v>
      </c>
      <c r="U135" s="129" t="s">
        <v>179</v>
      </c>
      <c r="V135" s="129" t="s">
        <v>153</v>
      </c>
    </row>
    <row r="136" spans="1:22" ht="12.2" customHeight="1">
      <c r="A136" s="125" t="s">
        <v>181</v>
      </c>
      <c r="B136" s="126">
        <v>200</v>
      </c>
      <c r="C136" s="127">
        <v>3</v>
      </c>
      <c r="D136" s="127">
        <v>2.4</v>
      </c>
      <c r="E136" s="127">
        <v>14.7</v>
      </c>
      <c r="F136" s="127">
        <v>93.2</v>
      </c>
      <c r="G136" s="128">
        <v>0.03</v>
      </c>
      <c r="H136" s="128">
        <v>0.56000000000000005</v>
      </c>
      <c r="I136" s="128">
        <v>0.02</v>
      </c>
      <c r="J136" s="128">
        <v>0</v>
      </c>
      <c r="K136" s="128">
        <v>0</v>
      </c>
      <c r="L136" s="128">
        <v>0.12</v>
      </c>
      <c r="M136" s="128">
        <v>111.97</v>
      </c>
      <c r="N136" s="128">
        <v>16.04</v>
      </c>
      <c r="O136" s="128">
        <v>78.680000000000007</v>
      </c>
      <c r="P136" s="128">
        <v>0.75</v>
      </c>
      <c r="Q136" s="128">
        <v>169.05</v>
      </c>
      <c r="R136" s="128">
        <v>9</v>
      </c>
      <c r="S136" s="128">
        <v>0</v>
      </c>
      <c r="T136" s="128">
        <v>0</v>
      </c>
      <c r="U136" s="129" t="s">
        <v>155</v>
      </c>
      <c r="V136" s="129" t="s">
        <v>177</v>
      </c>
    </row>
    <row r="137" spans="1:22" ht="12.2" customHeight="1">
      <c r="A137" s="125" t="s">
        <v>50</v>
      </c>
      <c r="B137" s="126">
        <v>40</v>
      </c>
      <c r="C137" s="127">
        <v>3.1</v>
      </c>
      <c r="D137" s="127">
        <v>0.2</v>
      </c>
      <c r="E137" s="127">
        <v>20.100000000000001</v>
      </c>
      <c r="F137" s="127">
        <v>94.7</v>
      </c>
      <c r="G137" s="128">
        <v>0.06</v>
      </c>
      <c r="H137" s="128">
        <v>0</v>
      </c>
      <c r="I137" s="128">
        <v>0</v>
      </c>
      <c r="J137" s="128">
        <v>0.78</v>
      </c>
      <c r="K137" s="128">
        <v>0</v>
      </c>
      <c r="L137" s="128">
        <v>0.02</v>
      </c>
      <c r="M137" s="128">
        <v>9.1999999999999993</v>
      </c>
      <c r="N137" s="128">
        <v>13.2</v>
      </c>
      <c r="O137" s="128">
        <v>33.6</v>
      </c>
      <c r="P137" s="128">
        <v>0.8</v>
      </c>
      <c r="Q137" s="128">
        <v>51.6</v>
      </c>
      <c r="R137" s="128">
        <v>0</v>
      </c>
      <c r="S137" s="128">
        <v>0.01</v>
      </c>
      <c r="T137" s="128">
        <v>0</v>
      </c>
      <c r="U137" s="129" t="s">
        <v>145</v>
      </c>
      <c r="V137" s="129" t="s">
        <v>182</v>
      </c>
    </row>
    <row r="138" spans="1:22" ht="12.2" customHeight="1">
      <c r="A138" s="125" t="s">
        <v>37</v>
      </c>
      <c r="B138" s="126">
        <v>30</v>
      </c>
      <c r="C138" s="127">
        <v>2</v>
      </c>
      <c r="D138" s="127">
        <v>0.3</v>
      </c>
      <c r="E138" s="127">
        <v>12.7</v>
      </c>
      <c r="F138" s="127">
        <v>61.2</v>
      </c>
      <c r="G138" s="128">
        <v>0.05</v>
      </c>
      <c r="H138" s="128">
        <v>0</v>
      </c>
      <c r="I138" s="128">
        <v>0</v>
      </c>
      <c r="J138" s="128">
        <v>0.66</v>
      </c>
      <c r="K138" s="128">
        <v>0</v>
      </c>
      <c r="L138" s="128">
        <v>0.02</v>
      </c>
      <c r="M138" s="128">
        <v>5.4</v>
      </c>
      <c r="N138" s="128">
        <v>5.7</v>
      </c>
      <c r="O138" s="128">
        <v>26.1</v>
      </c>
      <c r="P138" s="128">
        <v>1.2</v>
      </c>
      <c r="Q138" s="128">
        <v>40.799999999999997</v>
      </c>
      <c r="R138" s="128">
        <v>1.68</v>
      </c>
      <c r="S138" s="128">
        <v>0</v>
      </c>
      <c r="T138" s="128">
        <v>0</v>
      </c>
      <c r="U138" s="129" t="s">
        <v>64</v>
      </c>
      <c r="V138" s="129" t="s">
        <v>182</v>
      </c>
    </row>
    <row r="139" spans="1:22" ht="12.2" customHeight="1">
      <c r="A139" s="130" t="s">
        <v>39</v>
      </c>
      <c r="B139" s="131">
        <f t="shared" ref="B139:T139" si="40">SUM(B134:B138)</f>
        <v>570</v>
      </c>
      <c r="C139" s="124">
        <f t="shared" si="40"/>
        <v>18.7</v>
      </c>
      <c r="D139" s="124">
        <f t="shared" si="40"/>
        <v>17.5</v>
      </c>
      <c r="E139" s="124">
        <f t="shared" si="40"/>
        <v>94.600000000000009</v>
      </c>
      <c r="F139" s="124">
        <f t="shared" si="40"/>
        <v>609.20000000000005</v>
      </c>
      <c r="G139" s="124">
        <f t="shared" si="40"/>
        <v>0.26</v>
      </c>
      <c r="H139" s="124">
        <f t="shared" si="40"/>
        <v>10.8</v>
      </c>
      <c r="I139" s="124">
        <f t="shared" si="40"/>
        <v>0.1</v>
      </c>
      <c r="J139" s="124">
        <f t="shared" si="40"/>
        <v>4.21</v>
      </c>
      <c r="K139" s="124">
        <f t="shared" si="40"/>
        <v>0.2</v>
      </c>
      <c r="L139" s="124">
        <f t="shared" si="40"/>
        <v>0.42000000000000004</v>
      </c>
      <c r="M139" s="124">
        <f t="shared" si="40"/>
        <v>320.07</v>
      </c>
      <c r="N139" s="124">
        <f t="shared" si="40"/>
        <v>71.94</v>
      </c>
      <c r="O139" s="124">
        <f t="shared" si="40"/>
        <v>357.19000000000005</v>
      </c>
      <c r="P139" s="124">
        <f t="shared" si="40"/>
        <v>6.21</v>
      </c>
      <c r="Q139" s="124">
        <f t="shared" si="40"/>
        <v>780.70999999999992</v>
      </c>
      <c r="R139" s="124">
        <f t="shared" si="40"/>
        <v>16.78</v>
      </c>
      <c r="S139" s="124">
        <f t="shared" si="40"/>
        <v>6.0000000000000005E-2</v>
      </c>
      <c r="T139" s="124">
        <f t="shared" si="40"/>
        <v>0.02</v>
      </c>
      <c r="U139" s="132" t="s">
        <v>64</v>
      </c>
      <c r="V139" s="132"/>
    </row>
    <row r="140" spans="1:22" ht="14.65" customHeight="1">
      <c r="A140" s="158" t="s">
        <v>183</v>
      </c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</row>
    <row r="141" spans="1:22" ht="12.2" customHeight="1">
      <c r="A141" s="125" t="s">
        <v>184</v>
      </c>
      <c r="B141" s="126">
        <v>100</v>
      </c>
      <c r="C141" s="127">
        <v>1.4</v>
      </c>
      <c r="D141" s="127">
        <v>5</v>
      </c>
      <c r="E141" s="127">
        <v>7</v>
      </c>
      <c r="F141" s="127">
        <v>79.2</v>
      </c>
      <c r="G141" s="128">
        <v>0.04</v>
      </c>
      <c r="H141" s="128">
        <v>3.01</v>
      </c>
      <c r="I141" s="128">
        <v>1.84</v>
      </c>
      <c r="J141" s="128">
        <v>2.71</v>
      </c>
      <c r="K141" s="128">
        <v>0</v>
      </c>
      <c r="L141" s="128">
        <v>0.06</v>
      </c>
      <c r="M141" s="128">
        <v>50.11</v>
      </c>
      <c r="N141" s="128">
        <v>33.409999999999997</v>
      </c>
      <c r="O141" s="128">
        <v>49.27</v>
      </c>
      <c r="P141" s="128">
        <v>0.89</v>
      </c>
      <c r="Q141" s="128">
        <v>204.3</v>
      </c>
      <c r="R141" s="128">
        <v>4.59</v>
      </c>
      <c r="S141" s="128">
        <v>0.05</v>
      </c>
      <c r="T141" s="128">
        <v>0</v>
      </c>
      <c r="U141" s="129" t="s">
        <v>185</v>
      </c>
      <c r="V141" s="129" t="s">
        <v>146</v>
      </c>
    </row>
    <row r="142" spans="1:22" ht="12.2" customHeight="1">
      <c r="A142" s="125" t="s">
        <v>186</v>
      </c>
      <c r="B142" s="126">
        <v>250</v>
      </c>
      <c r="C142" s="127">
        <v>5.8</v>
      </c>
      <c r="D142" s="127">
        <v>5.4</v>
      </c>
      <c r="E142" s="127">
        <v>18.5</v>
      </c>
      <c r="F142" s="127">
        <v>146.19999999999999</v>
      </c>
      <c r="G142" s="128">
        <v>0.17</v>
      </c>
      <c r="H142" s="128">
        <v>6.5</v>
      </c>
      <c r="I142" s="128">
        <v>0.23</v>
      </c>
      <c r="J142" s="128">
        <v>4.13</v>
      </c>
      <c r="K142" s="128">
        <v>0</v>
      </c>
      <c r="L142" s="128">
        <v>0.06</v>
      </c>
      <c r="M142" s="128">
        <v>49.44</v>
      </c>
      <c r="N142" s="128">
        <v>35.08</v>
      </c>
      <c r="O142" s="128">
        <v>80.2</v>
      </c>
      <c r="P142" s="128">
        <v>1.99</v>
      </c>
      <c r="Q142" s="128">
        <v>480.1</v>
      </c>
      <c r="R142" s="128">
        <v>4.17</v>
      </c>
      <c r="S142" s="128">
        <v>0.03</v>
      </c>
      <c r="T142" s="128">
        <v>0</v>
      </c>
      <c r="U142" s="129" t="s">
        <v>187</v>
      </c>
      <c r="V142" s="129" t="s">
        <v>177</v>
      </c>
    </row>
    <row r="143" spans="1:22" ht="12.2" customHeight="1">
      <c r="A143" s="125" t="s">
        <v>83</v>
      </c>
      <c r="B143" s="126">
        <v>180</v>
      </c>
      <c r="C143" s="127">
        <v>3.4</v>
      </c>
      <c r="D143" s="127">
        <v>9</v>
      </c>
      <c r="E143" s="127">
        <v>18.8</v>
      </c>
      <c r="F143" s="127">
        <v>195.5</v>
      </c>
      <c r="G143" s="128">
        <v>0.1</v>
      </c>
      <c r="H143" s="128">
        <v>15.24</v>
      </c>
      <c r="I143" s="128">
        <v>0.59</v>
      </c>
      <c r="J143" s="128">
        <v>1.8</v>
      </c>
      <c r="K143" s="128">
        <v>0.11</v>
      </c>
      <c r="L143" s="128">
        <v>0.09</v>
      </c>
      <c r="M143" s="128">
        <v>56.57</v>
      </c>
      <c r="N143" s="128">
        <v>33.93</v>
      </c>
      <c r="O143" s="128">
        <v>79.97</v>
      </c>
      <c r="P143" s="128">
        <v>1.5</v>
      </c>
      <c r="Q143" s="128">
        <v>575.58000000000004</v>
      </c>
      <c r="R143" s="128">
        <v>7.78</v>
      </c>
      <c r="S143" s="128">
        <v>0.04</v>
      </c>
      <c r="T143" s="128">
        <v>0</v>
      </c>
      <c r="U143" s="129" t="s">
        <v>188</v>
      </c>
      <c r="V143" s="129" t="s">
        <v>177</v>
      </c>
    </row>
    <row r="144" spans="1:22" ht="12.2" customHeight="1">
      <c r="A144" s="125" t="s">
        <v>354</v>
      </c>
      <c r="B144" s="126">
        <v>120</v>
      </c>
      <c r="C144" s="127">
        <v>9.8000000000000007</v>
      </c>
      <c r="D144" s="127">
        <v>13.9</v>
      </c>
      <c r="E144" s="127">
        <v>23</v>
      </c>
      <c r="F144" s="127">
        <v>233.6</v>
      </c>
      <c r="G144" s="128">
        <v>0.33</v>
      </c>
      <c r="H144" s="128">
        <v>1.51</v>
      </c>
      <c r="I144" s="128">
        <v>0.03</v>
      </c>
      <c r="J144" s="128">
        <v>1.48</v>
      </c>
      <c r="K144" s="128">
        <v>0.05</v>
      </c>
      <c r="L144" s="128">
        <v>0.11</v>
      </c>
      <c r="M144" s="128">
        <v>23.49</v>
      </c>
      <c r="N144" s="128">
        <v>27.66</v>
      </c>
      <c r="O144" s="128">
        <v>152.27000000000001</v>
      </c>
      <c r="P144" s="128">
        <v>1.87</v>
      </c>
      <c r="Q144" s="128">
        <v>353.7</v>
      </c>
      <c r="R144" s="128">
        <v>7.42</v>
      </c>
      <c r="S144" s="128">
        <v>0.06</v>
      </c>
      <c r="T144" s="128">
        <v>0</v>
      </c>
      <c r="U144" s="129" t="s">
        <v>190</v>
      </c>
      <c r="V144" s="129" t="s">
        <v>177</v>
      </c>
    </row>
    <row r="145" spans="1:22" ht="12.2" customHeight="1">
      <c r="A145" s="125" t="s">
        <v>362</v>
      </c>
      <c r="B145" s="126">
        <v>180</v>
      </c>
      <c r="C145" s="127">
        <v>5.2</v>
      </c>
      <c r="D145" s="127">
        <v>4.5</v>
      </c>
      <c r="E145" s="127">
        <v>7.2</v>
      </c>
      <c r="F145" s="127">
        <v>95.4</v>
      </c>
      <c r="G145" s="128">
        <v>7.0000000000000007E-2</v>
      </c>
      <c r="H145" s="128">
        <v>1.26</v>
      </c>
      <c r="I145" s="128">
        <v>0.05</v>
      </c>
      <c r="J145" s="128">
        <v>0.13</v>
      </c>
      <c r="K145" s="128">
        <v>0</v>
      </c>
      <c r="L145" s="128">
        <v>0.31</v>
      </c>
      <c r="M145" s="128">
        <v>216</v>
      </c>
      <c r="N145" s="128">
        <v>25.2</v>
      </c>
      <c r="O145" s="128">
        <v>171</v>
      </c>
      <c r="P145" s="128">
        <v>0.18</v>
      </c>
      <c r="Q145" s="128">
        <v>262.8</v>
      </c>
      <c r="R145" s="128">
        <v>16.2</v>
      </c>
      <c r="S145" s="128">
        <v>0.04</v>
      </c>
      <c r="T145" s="128">
        <v>0</v>
      </c>
      <c r="U145" s="129" t="s">
        <v>151</v>
      </c>
      <c r="V145" s="129" t="s">
        <v>177</v>
      </c>
    </row>
    <row r="146" spans="1:22" ht="12.2" customHeight="1">
      <c r="A146" s="125" t="s">
        <v>50</v>
      </c>
      <c r="B146" s="126">
        <v>50</v>
      </c>
      <c r="C146" s="127">
        <v>3.8</v>
      </c>
      <c r="D146" s="127">
        <v>0.3</v>
      </c>
      <c r="E146" s="127">
        <v>25.1</v>
      </c>
      <c r="F146" s="127">
        <v>118.4</v>
      </c>
      <c r="G146" s="128">
        <v>0.08</v>
      </c>
      <c r="H146" s="128">
        <v>0</v>
      </c>
      <c r="I146" s="128">
        <v>0</v>
      </c>
      <c r="J146" s="128">
        <v>0.98</v>
      </c>
      <c r="K146" s="128">
        <v>0</v>
      </c>
      <c r="L146" s="128">
        <v>0.03</v>
      </c>
      <c r="M146" s="128">
        <v>11.5</v>
      </c>
      <c r="N146" s="128">
        <v>16.5</v>
      </c>
      <c r="O146" s="128">
        <v>42</v>
      </c>
      <c r="P146" s="128">
        <v>1</v>
      </c>
      <c r="Q146" s="128">
        <v>64.5</v>
      </c>
      <c r="R146" s="128">
        <v>0</v>
      </c>
      <c r="S146" s="128">
        <v>0.01</v>
      </c>
      <c r="T146" s="128">
        <v>0</v>
      </c>
      <c r="U146" s="129" t="s">
        <v>64</v>
      </c>
      <c r="V146" s="129" t="s">
        <v>182</v>
      </c>
    </row>
    <row r="147" spans="1:22" ht="12.2" customHeight="1">
      <c r="A147" s="125" t="s">
        <v>37</v>
      </c>
      <c r="B147" s="126">
        <v>40</v>
      </c>
      <c r="C147" s="127">
        <v>2.6</v>
      </c>
      <c r="D147" s="127">
        <v>0.4</v>
      </c>
      <c r="E147" s="127">
        <v>17</v>
      </c>
      <c r="F147" s="127">
        <v>81.599999999999994</v>
      </c>
      <c r="G147" s="128">
        <v>7.0000000000000007E-2</v>
      </c>
      <c r="H147" s="128">
        <v>0</v>
      </c>
      <c r="I147" s="128">
        <v>0</v>
      </c>
      <c r="J147" s="128">
        <v>0.88</v>
      </c>
      <c r="K147" s="128">
        <v>0</v>
      </c>
      <c r="L147" s="128">
        <v>0.03</v>
      </c>
      <c r="M147" s="128">
        <v>7.2</v>
      </c>
      <c r="N147" s="128">
        <v>7.6</v>
      </c>
      <c r="O147" s="128">
        <v>34.799999999999997</v>
      </c>
      <c r="P147" s="128">
        <v>1.6</v>
      </c>
      <c r="Q147" s="128">
        <v>54.4</v>
      </c>
      <c r="R147" s="128">
        <v>2.2400000000000002</v>
      </c>
      <c r="S147" s="128">
        <v>0</v>
      </c>
      <c r="T147" s="128">
        <v>0</v>
      </c>
      <c r="U147" s="129" t="s">
        <v>64</v>
      </c>
      <c r="V147" s="129" t="s">
        <v>182</v>
      </c>
    </row>
    <row r="148" spans="1:22" ht="21.6" customHeight="1">
      <c r="A148" s="130" t="s">
        <v>39</v>
      </c>
      <c r="B148" s="131">
        <f>SUM(B141:B147)</f>
        <v>920</v>
      </c>
      <c r="C148" s="124">
        <f t="shared" ref="C148:F148" si="41">SUM(C141:C147)</f>
        <v>32</v>
      </c>
      <c r="D148" s="124">
        <f t="shared" si="41"/>
        <v>38.499999999999993</v>
      </c>
      <c r="E148" s="124">
        <f t="shared" si="41"/>
        <v>116.6</v>
      </c>
      <c r="F148" s="124">
        <f t="shared" si="41"/>
        <v>949.9</v>
      </c>
      <c r="G148" s="124">
        <f t="shared" ref="G148:T148" si="42">SUM(G141:G147)</f>
        <v>0.8600000000000001</v>
      </c>
      <c r="H148" s="124">
        <f t="shared" si="42"/>
        <v>27.520000000000003</v>
      </c>
      <c r="I148" s="124">
        <f t="shared" si="42"/>
        <v>2.7399999999999998</v>
      </c>
      <c r="J148" s="124">
        <f t="shared" si="42"/>
        <v>12.110000000000003</v>
      </c>
      <c r="K148" s="124">
        <f t="shared" si="42"/>
        <v>0.16</v>
      </c>
      <c r="L148" s="124">
        <f t="shared" si="42"/>
        <v>0.69000000000000006</v>
      </c>
      <c r="M148" s="124">
        <f t="shared" si="42"/>
        <v>414.31</v>
      </c>
      <c r="N148" s="124">
        <f t="shared" si="42"/>
        <v>179.37999999999997</v>
      </c>
      <c r="O148" s="124">
        <f t="shared" si="42"/>
        <v>609.51</v>
      </c>
      <c r="P148" s="124">
        <f t="shared" si="42"/>
        <v>9.0299999999999994</v>
      </c>
      <c r="Q148" s="124">
        <f t="shared" si="42"/>
        <v>1995.38</v>
      </c>
      <c r="R148" s="124">
        <f t="shared" si="42"/>
        <v>42.4</v>
      </c>
      <c r="S148" s="124">
        <f t="shared" si="42"/>
        <v>0.23</v>
      </c>
      <c r="T148" s="124">
        <f t="shared" si="42"/>
        <v>0</v>
      </c>
      <c r="U148" s="132"/>
      <c r="V148" s="132"/>
    </row>
    <row r="149" spans="1:22" ht="14.65" customHeight="1">
      <c r="A149" s="158" t="s">
        <v>192</v>
      </c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</row>
    <row r="150" spans="1:22" ht="21.6" customHeight="1">
      <c r="A150" s="125" t="s">
        <v>44</v>
      </c>
      <c r="B150" s="126">
        <v>180</v>
      </c>
      <c r="C150" s="127">
        <v>3.5</v>
      </c>
      <c r="D150" s="127">
        <v>6.7</v>
      </c>
      <c r="E150" s="127">
        <v>28</v>
      </c>
      <c r="F150" s="127">
        <v>193.5</v>
      </c>
      <c r="G150" s="128">
        <v>0.16</v>
      </c>
      <c r="H150" s="128">
        <v>14.12</v>
      </c>
      <c r="I150" s="128">
        <v>0.04</v>
      </c>
      <c r="J150" s="128">
        <v>0.36</v>
      </c>
      <c r="K150" s="128">
        <v>0.13</v>
      </c>
      <c r="L150" s="128">
        <v>0.11</v>
      </c>
      <c r="M150" s="128">
        <v>25.59</v>
      </c>
      <c r="N150" s="128">
        <v>37.85</v>
      </c>
      <c r="O150" s="128">
        <v>94.24</v>
      </c>
      <c r="P150" s="128">
        <v>1.63</v>
      </c>
      <c r="Q150" s="128">
        <v>1004.26</v>
      </c>
      <c r="R150" s="128">
        <v>8.83</v>
      </c>
      <c r="S150" s="128">
        <v>0.05</v>
      </c>
      <c r="T150" s="128">
        <v>0</v>
      </c>
      <c r="U150" s="129" t="s">
        <v>193</v>
      </c>
      <c r="V150" s="129" t="s">
        <v>177</v>
      </c>
    </row>
    <row r="151" spans="1:22" ht="12.2" customHeight="1">
      <c r="A151" s="125" t="s">
        <v>351</v>
      </c>
      <c r="B151" s="126">
        <v>105</v>
      </c>
      <c r="C151" s="127">
        <v>8.1</v>
      </c>
      <c r="D151" s="127">
        <v>10.050000000000001</v>
      </c>
      <c r="E151" s="127">
        <v>11.3</v>
      </c>
      <c r="F151" s="127">
        <v>122.3</v>
      </c>
      <c r="G151" s="128">
        <v>0.09</v>
      </c>
      <c r="H151" s="128">
        <v>0.45</v>
      </c>
      <c r="I151" s="128">
        <v>0.03</v>
      </c>
      <c r="J151" s="128">
        <v>4.37</v>
      </c>
      <c r="K151" s="128">
        <v>0.08</v>
      </c>
      <c r="L151" s="128">
        <v>0.08</v>
      </c>
      <c r="M151" s="128">
        <v>39.659999999999997</v>
      </c>
      <c r="N151" s="128">
        <v>44.96</v>
      </c>
      <c r="O151" s="128">
        <v>179.69</v>
      </c>
      <c r="P151" s="128">
        <v>1.47</v>
      </c>
      <c r="Q151" s="128">
        <v>316.24</v>
      </c>
      <c r="R151" s="128">
        <v>94.5</v>
      </c>
      <c r="S151" s="128">
        <v>0.4</v>
      </c>
      <c r="T151" s="128">
        <v>0.01</v>
      </c>
      <c r="U151" s="129" t="s">
        <v>194</v>
      </c>
      <c r="V151" s="129" t="s">
        <v>177</v>
      </c>
    </row>
    <row r="152" spans="1:22" ht="12.2" customHeight="1">
      <c r="A152" s="125" t="s">
        <v>122</v>
      </c>
      <c r="B152" s="126">
        <v>180</v>
      </c>
      <c r="C152" s="127">
        <v>3.4</v>
      </c>
      <c r="D152" s="127">
        <v>2.7</v>
      </c>
      <c r="E152" s="127">
        <v>12.6</v>
      </c>
      <c r="F152" s="127">
        <v>89.4</v>
      </c>
      <c r="G152" s="128">
        <v>0.03</v>
      </c>
      <c r="H152" s="128">
        <v>0.47</v>
      </c>
      <c r="I152" s="128">
        <v>0.01</v>
      </c>
      <c r="J152" s="128">
        <v>0</v>
      </c>
      <c r="K152" s="128">
        <v>0</v>
      </c>
      <c r="L152" s="128">
        <v>0.1</v>
      </c>
      <c r="M152" s="128">
        <v>100.11</v>
      </c>
      <c r="N152" s="128">
        <v>24.74</v>
      </c>
      <c r="O152" s="128">
        <v>86.02</v>
      </c>
      <c r="P152" s="128">
        <v>0.78</v>
      </c>
      <c r="Q152" s="128">
        <v>186.27</v>
      </c>
      <c r="R152" s="128">
        <v>8.1</v>
      </c>
      <c r="S152" s="128">
        <v>0</v>
      </c>
      <c r="T152" s="128">
        <v>0</v>
      </c>
      <c r="U152" s="129" t="s">
        <v>195</v>
      </c>
      <c r="V152" s="129" t="s">
        <v>177</v>
      </c>
    </row>
    <row r="153" spans="1:22" ht="12.2" customHeight="1">
      <c r="A153" s="125" t="s">
        <v>37</v>
      </c>
      <c r="B153" s="126">
        <v>30</v>
      </c>
      <c r="C153" s="127">
        <v>2</v>
      </c>
      <c r="D153" s="127">
        <v>0.3</v>
      </c>
      <c r="E153" s="127">
        <v>12.7</v>
      </c>
      <c r="F153" s="127">
        <v>61.2</v>
      </c>
      <c r="G153" s="128">
        <v>0.05</v>
      </c>
      <c r="H153" s="128">
        <v>0</v>
      </c>
      <c r="I153" s="128">
        <v>0</v>
      </c>
      <c r="J153" s="128">
        <v>0.66</v>
      </c>
      <c r="K153" s="128">
        <v>0</v>
      </c>
      <c r="L153" s="128">
        <v>0.02</v>
      </c>
      <c r="M153" s="128">
        <v>5.4</v>
      </c>
      <c r="N153" s="128">
        <v>5.7</v>
      </c>
      <c r="O153" s="128">
        <v>26.1</v>
      </c>
      <c r="P153" s="128">
        <v>1.2</v>
      </c>
      <c r="Q153" s="128">
        <v>40.799999999999997</v>
      </c>
      <c r="R153" s="128">
        <v>1.68</v>
      </c>
      <c r="S153" s="128">
        <v>0</v>
      </c>
      <c r="T153" s="128">
        <v>0</v>
      </c>
      <c r="U153" s="129" t="s">
        <v>64</v>
      </c>
      <c r="V153" s="129" t="s">
        <v>182</v>
      </c>
    </row>
    <row r="154" spans="1:22" ht="21.6" customHeight="1">
      <c r="A154" s="130" t="s">
        <v>39</v>
      </c>
      <c r="B154" s="131">
        <f>SUM(B150:B153)</f>
        <v>495</v>
      </c>
      <c r="C154" s="124">
        <f t="shared" ref="C154:F154" si="43">SUM(C150:C153)</f>
        <v>17</v>
      </c>
      <c r="D154" s="124">
        <f t="shared" si="43"/>
        <v>19.75</v>
      </c>
      <c r="E154" s="124">
        <f t="shared" si="43"/>
        <v>64.599999999999994</v>
      </c>
      <c r="F154" s="124">
        <f t="shared" si="43"/>
        <v>466.40000000000003</v>
      </c>
      <c r="G154" s="124">
        <f t="shared" ref="G154:T154" si="44">SUM(G150:G153)</f>
        <v>0.33</v>
      </c>
      <c r="H154" s="124">
        <f t="shared" si="44"/>
        <v>15.04</v>
      </c>
      <c r="I154" s="124">
        <f t="shared" si="44"/>
        <v>0.08</v>
      </c>
      <c r="J154" s="124">
        <f t="shared" si="44"/>
        <v>5.3900000000000006</v>
      </c>
      <c r="K154" s="124">
        <f t="shared" si="44"/>
        <v>0.21000000000000002</v>
      </c>
      <c r="L154" s="124">
        <f t="shared" si="44"/>
        <v>0.31000000000000005</v>
      </c>
      <c r="M154" s="124">
        <f t="shared" si="44"/>
        <v>170.76000000000002</v>
      </c>
      <c r="N154" s="124">
        <f t="shared" si="44"/>
        <v>113.25</v>
      </c>
      <c r="O154" s="124">
        <f t="shared" si="44"/>
        <v>386.05</v>
      </c>
      <c r="P154" s="124">
        <f t="shared" si="44"/>
        <v>5.08</v>
      </c>
      <c r="Q154" s="124">
        <f t="shared" si="44"/>
        <v>1547.57</v>
      </c>
      <c r="R154" s="124">
        <f t="shared" si="44"/>
        <v>113.11</v>
      </c>
      <c r="S154" s="124">
        <f t="shared" si="44"/>
        <v>0.45</v>
      </c>
      <c r="T154" s="124">
        <f t="shared" si="44"/>
        <v>0.01</v>
      </c>
      <c r="U154" s="132"/>
      <c r="V154" s="132"/>
    </row>
    <row r="155" spans="1:22" ht="21.6" customHeight="1">
      <c r="A155" s="157" t="s">
        <v>57</v>
      </c>
      <c r="B155" s="157"/>
      <c r="C155" s="140">
        <f>C154+C148+C139</f>
        <v>67.7</v>
      </c>
      <c r="D155" s="140">
        <f t="shared" ref="D155:F155" si="45">D154+D148+D139</f>
        <v>75.75</v>
      </c>
      <c r="E155" s="140">
        <f t="shared" si="45"/>
        <v>275.8</v>
      </c>
      <c r="F155" s="140">
        <f t="shared" si="45"/>
        <v>2025.5</v>
      </c>
      <c r="G155" s="140">
        <f t="shared" ref="G155:T155" si="46">G154+G148+G139</f>
        <v>1.4500000000000002</v>
      </c>
      <c r="H155" s="140">
        <f t="shared" si="46"/>
        <v>53.36</v>
      </c>
      <c r="I155" s="140">
        <f t="shared" si="46"/>
        <v>2.92</v>
      </c>
      <c r="J155" s="140">
        <f t="shared" si="46"/>
        <v>21.710000000000004</v>
      </c>
      <c r="K155" s="140">
        <f t="shared" si="46"/>
        <v>0.57000000000000006</v>
      </c>
      <c r="L155" s="140">
        <f t="shared" si="46"/>
        <v>1.42</v>
      </c>
      <c r="M155" s="140">
        <f t="shared" si="46"/>
        <v>905.1400000000001</v>
      </c>
      <c r="N155" s="140">
        <f t="shared" si="46"/>
        <v>364.57</v>
      </c>
      <c r="O155" s="140">
        <f t="shared" si="46"/>
        <v>1352.75</v>
      </c>
      <c r="P155" s="140">
        <f t="shared" si="46"/>
        <v>20.32</v>
      </c>
      <c r="Q155" s="140">
        <f t="shared" si="46"/>
        <v>4323.66</v>
      </c>
      <c r="R155" s="140">
        <f t="shared" si="46"/>
        <v>172.29</v>
      </c>
      <c r="S155" s="140">
        <f t="shared" si="46"/>
        <v>0.7400000000000001</v>
      </c>
      <c r="T155" s="140">
        <f t="shared" si="46"/>
        <v>0.03</v>
      </c>
      <c r="U155" s="132"/>
      <c r="V155" s="132"/>
    </row>
    <row r="156" spans="1:22" ht="28.35" customHeight="1">
      <c r="A156" s="160" t="s">
        <v>156</v>
      </c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</row>
    <row r="157" spans="1:22" ht="13.35" customHeight="1">
      <c r="A157" s="162" t="s">
        <v>1</v>
      </c>
      <c r="B157" s="159" t="s">
        <v>2</v>
      </c>
      <c r="C157" s="161" t="s">
        <v>3</v>
      </c>
      <c r="D157" s="161"/>
      <c r="E157" s="161"/>
      <c r="F157" s="163" t="s">
        <v>4</v>
      </c>
      <c r="G157" s="161" t="s">
        <v>157</v>
      </c>
      <c r="H157" s="161"/>
      <c r="I157" s="161"/>
      <c r="J157" s="161"/>
      <c r="K157" s="161"/>
      <c r="L157" s="161"/>
      <c r="M157" s="161" t="s">
        <v>158</v>
      </c>
      <c r="N157" s="161"/>
      <c r="O157" s="161"/>
      <c r="P157" s="161"/>
      <c r="Q157" s="161"/>
      <c r="R157" s="161"/>
      <c r="S157" s="161"/>
      <c r="T157" s="161"/>
      <c r="U157" s="159" t="s">
        <v>159</v>
      </c>
      <c r="V157" s="159" t="s">
        <v>160</v>
      </c>
    </row>
    <row r="158" spans="1:22" ht="26.65" customHeight="1">
      <c r="A158" s="162"/>
      <c r="B158" s="159"/>
      <c r="C158" s="124" t="s">
        <v>9</v>
      </c>
      <c r="D158" s="124" t="s">
        <v>10</v>
      </c>
      <c r="E158" s="124" t="s">
        <v>11</v>
      </c>
      <c r="F158" s="163"/>
      <c r="G158" s="124" t="s">
        <v>161</v>
      </c>
      <c r="H158" s="124" t="s">
        <v>162</v>
      </c>
      <c r="I158" s="124" t="s">
        <v>163</v>
      </c>
      <c r="J158" s="124" t="s">
        <v>164</v>
      </c>
      <c r="K158" s="124" t="s">
        <v>165</v>
      </c>
      <c r="L158" s="124" t="s">
        <v>166</v>
      </c>
      <c r="M158" s="124" t="s">
        <v>167</v>
      </c>
      <c r="N158" s="124" t="s">
        <v>168</v>
      </c>
      <c r="O158" s="124" t="s">
        <v>169</v>
      </c>
      <c r="P158" s="124" t="s">
        <v>170</v>
      </c>
      <c r="Q158" s="124" t="s">
        <v>171</v>
      </c>
      <c r="R158" s="124" t="s">
        <v>172</v>
      </c>
      <c r="S158" s="124" t="s">
        <v>173</v>
      </c>
      <c r="T158" s="124" t="s">
        <v>174</v>
      </c>
      <c r="U158" s="159"/>
      <c r="V158" s="159"/>
    </row>
    <row r="159" spans="1:22" ht="14.65" customHeight="1">
      <c r="A159" s="158" t="s">
        <v>175</v>
      </c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</row>
    <row r="160" spans="1:22" s="138" customFormat="1" ht="12.2" customHeight="1">
      <c r="A160" s="133" t="s">
        <v>378</v>
      </c>
      <c r="B160" s="134">
        <v>100</v>
      </c>
      <c r="C160" s="135">
        <f>0.7*100/60</f>
        <v>1.1666666666666667</v>
      </c>
      <c r="D160" s="135">
        <f>0.1*100/60</f>
        <v>0.16666666666666666</v>
      </c>
      <c r="E160" s="135">
        <f>2.3*100/60</f>
        <v>3.833333333333333</v>
      </c>
      <c r="F160" s="135">
        <f>14.4*100/60</f>
        <v>24</v>
      </c>
      <c r="G160" s="136">
        <f>0.04*100/60</f>
        <v>6.6666666666666666E-2</v>
      </c>
      <c r="H160" s="136">
        <f>15*100/60</f>
        <v>25</v>
      </c>
      <c r="I160" s="136">
        <f>0.1*100/60</f>
        <v>0.16666666666666666</v>
      </c>
      <c r="J160" s="136">
        <f>0.23*100/60</f>
        <v>0.38333333333333336</v>
      </c>
      <c r="K160" s="136">
        <f>0.1*100/60</f>
        <v>0.16666666666666666</v>
      </c>
      <c r="L160" s="136">
        <f>0.02*100/60</f>
        <v>3.3333333333333333E-2</v>
      </c>
      <c r="M160" s="136">
        <f>8.4*100/60</f>
        <v>14</v>
      </c>
      <c r="N160" s="136">
        <f>12*100/60</f>
        <v>20</v>
      </c>
      <c r="O160" s="136">
        <f>15.6*100/60</f>
        <v>26</v>
      </c>
      <c r="P160" s="136">
        <f>0.6*100/60</f>
        <v>1</v>
      </c>
      <c r="Q160" s="136">
        <f>174*100/60</f>
        <v>290</v>
      </c>
      <c r="R160" s="136">
        <v>1.2</v>
      </c>
      <c r="S160" s="136">
        <v>0</v>
      </c>
      <c r="T160" s="136">
        <v>0</v>
      </c>
      <c r="U160" s="137" t="s">
        <v>379</v>
      </c>
      <c r="V160" s="137" t="s">
        <v>54</v>
      </c>
    </row>
    <row r="161" spans="1:22" ht="12.2" customHeight="1">
      <c r="A161" s="125" t="s">
        <v>67</v>
      </c>
      <c r="B161" s="126">
        <v>200</v>
      </c>
      <c r="C161" s="127">
        <v>13.1</v>
      </c>
      <c r="D161" s="127">
        <v>20.2</v>
      </c>
      <c r="E161" s="127">
        <v>41.8</v>
      </c>
      <c r="F161" s="127">
        <v>438.9</v>
      </c>
      <c r="G161" s="128">
        <v>0.08</v>
      </c>
      <c r="H161" s="128">
        <v>2.3199999999999998</v>
      </c>
      <c r="I161" s="128">
        <v>0.28999999999999998</v>
      </c>
      <c r="J161" s="128">
        <v>2.38</v>
      </c>
      <c r="K161" s="128">
        <v>0.05</v>
      </c>
      <c r="L161" s="128">
        <v>0.13</v>
      </c>
      <c r="M161" s="128">
        <v>23</v>
      </c>
      <c r="N161" s="128">
        <v>40.799999999999997</v>
      </c>
      <c r="O161" s="128">
        <v>190.7</v>
      </c>
      <c r="P161" s="128">
        <v>1.84</v>
      </c>
      <c r="Q161" s="128">
        <v>290.02</v>
      </c>
      <c r="R161" s="128">
        <v>6.63</v>
      </c>
      <c r="S161" s="128">
        <v>0.12</v>
      </c>
      <c r="T161" s="128">
        <v>0.02</v>
      </c>
      <c r="U161" s="129" t="s">
        <v>198</v>
      </c>
      <c r="V161" s="129" t="s">
        <v>177</v>
      </c>
    </row>
    <row r="162" spans="1:22" ht="12.2" customHeight="1">
      <c r="A162" s="125" t="s">
        <v>78</v>
      </c>
      <c r="B162" s="126">
        <v>200</v>
      </c>
      <c r="C162" s="127">
        <v>0</v>
      </c>
      <c r="D162" s="127">
        <v>0</v>
      </c>
      <c r="E162" s="127">
        <v>7.7</v>
      </c>
      <c r="F162" s="127">
        <v>31</v>
      </c>
      <c r="G162" s="128">
        <v>0</v>
      </c>
      <c r="H162" s="128">
        <v>0</v>
      </c>
      <c r="I162" s="128">
        <v>0</v>
      </c>
      <c r="J162" s="128">
        <v>0</v>
      </c>
      <c r="K162" s="128">
        <v>0</v>
      </c>
      <c r="L162" s="128">
        <v>0</v>
      </c>
      <c r="M162" s="128">
        <v>8.24</v>
      </c>
      <c r="N162" s="128">
        <v>1.8</v>
      </c>
      <c r="O162" s="128">
        <v>0</v>
      </c>
      <c r="P162" s="128">
        <v>0</v>
      </c>
      <c r="Q162" s="128">
        <v>0.84</v>
      </c>
      <c r="R162" s="128">
        <v>0</v>
      </c>
      <c r="S162" s="128">
        <v>0</v>
      </c>
      <c r="T162" s="128">
        <v>0</v>
      </c>
      <c r="U162" s="129" t="s">
        <v>199</v>
      </c>
      <c r="V162" s="129" t="s">
        <v>177</v>
      </c>
    </row>
    <row r="163" spans="1:22" ht="12.2" customHeight="1">
      <c r="A163" s="125" t="s">
        <v>50</v>
      </c>
      <c r="B163" s="126">
        <v>40</v>
      </c>
      <c r="C163" s="127">
        <v>3.1</v>
      </c>
      <c r="D163" s="127">
        <v>0.2</v>
      </c>
      <c r="E163" s="127">
        <v>20.100000000000001</v>
      </c>
      <c r="F163" s="127">
        <v>94.7</v>
      </c>
      <c r="G163" s="128">
        <v>0.06</v>
      </c>
      <c r="H163" s="128">
        <v>0</v>
      </c>
      <c r="I163" s="128">
        <v>0</v>
      </c>
      <c r="J163" s="128">
        <v>0.78</v>
      </c>
      <c r="K163" s="128">
        <v>0</v>
      </c>
      <c r="L163" s="128">
        <v>0.02</v>
      </c>
      <c r="M163" s="128">
        <v>9.1999999999999993</v>
      </c>
      <c r="N163" s="128">
        <v>13.2</v>
      </c>
      <c r="O163" s="128">
        <v>33.6</v>
      </c>
      <c r="P163" s="128">
        <v>0.8</v>
      </c>
      <c r="Q163" s="128">
        <v>51.6</v>
      </c>
      <c r="R163" s="128">
        <v>0</v>
      </c>
      <c r="S163" s="128">
        <v>0.01</v>
      </c>
      <c r="T163" s="128">
        <v>0</v>
      </c>
      <c r="U163" s="129" t="s">
        <v>64</v>
      </c>
      <c r="V163" s="129" t="s">
        <v>182</v>
      </c>
    </row>
    <row r="164" spans="1:22" ht="12.2" customHeight="1">
      <c r="A164" s="125" t="s">
        <v>37</v>
      </c>
      <c r="B164" s="126">
        <v>20</v>
      </c>
      <c r="C164" s="127">
        <v>1.3</v>
      </c>
      <c r="D164" s="127">
        <v>0.2</v>
      </c>
      <c r="E164" s="127">
        <v>8.5</v>
      </c>
      <c r="F164" s="127">
        <v>40.799999999999997</v>
      </c>
      <c r="G164" s="128">
        <v>0.04</v>
      </c>
      <c r="H164" s="128">
        <v>0</v>
      </c>
      <c r="I164" s="128">
        <v>0</v>
      </c>
      <c r="J164" s="128">
        <v>0.44</v>
      </c>
      <c r="K164" s="128">
        <v>0</v>
      </c>
      <c r="L164" s="128">
        <v>0.02</v>
      </c>
      <c r="M164" s="128">
        <v>3.6</v>
      </c>
      <c r="N164" s="128">
        <v>3.8</v>
      </c>
      <c r="O164" s="128">
        <v>17.399999999999999</v>
      </c>
      <c r="P164" s="128">
        <v>0.8</v>
      </c>
      <c r="Q164" s="128">
        <v>27.2</v>
      </c>
      <c r="R164" s="128">
        <v>1.1200000000000001</v>
      </c>
      <c r="S164" s="128">
        <v>0</v>
      </c>
      <c r="T164" s="128">
        <v>0</v>
      </c>
      <c r="U164" s="129" t="s">
        <v>64</v>
      </c>
      <c r="V164" s="129" t="s">
        <v>182</v>
      </c>
    </row>
    <row r="165" spans="1:22" ht="12.2" customHeight="1">
      <c r="A165" s="130" t="s">
        <v>39</v>
      </c>
      <c r="B165" s="131">
        <f>SUM(B160:B164)</f>
        <v>560</v>
      </c>
      <c r="C165" s="124">
        <f t="shared" ref="C165:F165" si="47">SUM(C160:C164)</f>
        <v>18.666666666666668</v>
      </c>
      <c r="D165" s="124">
        <f t="shared" si="47"/>
        <v>20.766666666666666</v>
      </c>
      <c r="E165" s="124">
        <f t="shared" si="47"/>
        <v>81.933333333333337</v>
      </c>
      <c r="F165" s="124">
        <f t="shared" si="47"/>
        <v>629.4</v>
      </c>
      <c r="G165" s="124">
        <f t="shared" ref="G165:T165" si="48">SUM(G160:G164)</f>
        <v>0.24666666666666667</v>
      </c>
      <c r="H165" s="124">
        <f t="shared" si="48"/>
        <v>27.32</v>
      </c>
      <c r="I165" s="124">
        <f t="shared" si="48"/>
        <v>0.45666666666666667</v>
      </c>
      <c r="J165" s="124">
        <f t="shared" si="48"/>
        <v>3.9833333333333329</v>
      </c>
      <c r="K165" s="124">
        <f t="shared" si="48"/>
        <v>0.21666666666666667</v>
      </c>
      <c r="L165" s="124">
        <f t="shared" si="48"/>
        <v>0.20333333333333331</v>
      </c>
      <c r="M165" s="124">
        <f t="shared" si="48"/>
        <v>58.04</v>
      </c>
      <c r="N165" s="124">
        <f t="shared" si="48"/>
        <v>79.599999999999994</v>
      </c>
      <c r="O165" s="124">
        <f t="shared" si="48"/>
        <v>267.7</v>
      </c>
      <c r="P165" s="124">
        <f t="shared" si="48"/>
        <v>4.4399999999999995</v>
      </c>
      <c r="Q165" s="124">
        <f t="shared" si="48"/>
        <v>659.66000000000008</v>
      </c>
      <c r="R165" s="124">
        <f t="shared" si="48"/>
        <v>8.9499999999999993</v>
      </c>
      <c r="S165" s="124">
        <f t="shared" si="48"/>
        <v>0.13</v>
      </c>
      <c r="T165" s="124">
        <f t="shared" si="48"/>
        <v>0.02</v>
      </c>
      <c r="U165" s="132"/>
      <c r="V165" s="132"/>
    </row>
    <row r="166" spans="1:22" ht="14.65" customHeight="1">
      <c r="A166" s="158" t="s">
        <v>183</v>
      </c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</row>
    <row r="167" spans="1:22" ht="12.2" customHeight="1">
      <c r="A167" s="125" t="s">
        <v>363</v>
      </c>
      <c r="B167" s="126">
        <v>150</v>
      </c>
      <c r="C167" s="127">
        <v>1.4</v>
      </c>
      <c r="D167" s="127">
        <v>0.3</v>
      </c>
      <c r="E167" s="127">
        <v>12</v>
      </c>
      <c r="F167" s="127">
        <v>1.5</v>
      </c>
      <c r="G167" s="128">
        <v>0</v>
      </c>
      <c r="H167" s="128">
        <v>0</v>
      </c>
      <c r="I167" s="128">
        <v>0</v>
      </c>
      <c r="J167" s="128">
        <v>0</v>
      </c>
      <c r="K167" s="128">
        <v>0</v>
      </c>
      <c r="L167" s="128">
        <v>0</v>
      </c>
      <c r="M167" s="128">
        <v>0</v>
      </c>
      <c r="N167" s="128">
        <v>0</v>
      </c>
      <c r="O167" s="128">
        <v>0</v>
      </c>
      <c r="P167" s="128">
        <v>0</v>
      </c>
      <c r="Q167" s="128">
        <v>0</v>
      </c>
      <c r="R167" s="128">
        <v>0</v>
      </c>
      <c r="S167" s="128">
        <v>0</v>
      </c>
      <c r="T167" s="128">
        <v>0</v>
      </c>
      <c r="U167" s="129" t="s">
        <v>185</v>
      </c>
      <c r="V167" s="129" t="s">
        <v>177</v>
      </c>
    </row>
    <row r="168" spans="1:22" ht="12.2" customHeight="1">
      <c r="A168" s="125" t="s">
        <v>200</v>
      </c>
      <c r="B168" s="126">
        <v>250</v>
      </c>
      <c r="C168" s="127">
        <v>2</v>
      </c>
      <c r="D168" s="127">
        <v>5.2</v>
      </c>
      <c r="E168" s="127">
        <v>14.7</v>
      </c>
      <c r="F168" s="127">
        <v>113.8</v>
      </c>
      <c r="G168" s="128">
        <v>7.0000000000000007E-2</v>
      </c>
      <c r="H168" s="128">
        <v>5.77</v>
      </c>
      <c r="I168" s="128">
        <v>0.19</v>
      </c>
      <c r="J168" s="128">
        <v>2.42</v>
      </c>
      <c r="K168" s="128">
        <v>0</v>
      </c>
      <c r="L168" s="128">
        <v>0.05</v>
      </c>
      <c r="M168" s="128">
        <v>29.06</v>
      </c>
      <c r="N168" s="128">
        <v>22.32</v>
      </c>
      <c r="O168" s="128">
        <v>59.09</v>
      </c>
      <c r="P168" s="128">
        <v>0.9</v>
      </c>
      <c r="Q168" s="128">
        <v>419.06</v>
      </c>
      <c r="R168" s="128">
        <v>3.87</v>
      </c>
      <c r="S168" s="128">
        <v>0.03</v>
      </c>
      <c r="T168" s="128">
        <v>0</v>
      </c>
      <c r="U168" s="129" t="s">
        <v>201</v>
      </c>
      <c r="V168" s="129" t="s">
        <v>177</v>
      </c>
    </row>
    <row r="169" spans="1:22" ht="12.2" customHeight="1">
      <c r="A169" s="125" t="s">
        <v>202</v>
      </c>
      <c r="B169" s="126">
        <v>220</v>
      </c>
      <c r="C169" s="127">
        <v>20.100000000000001</v>
      </c>
      <c r="D169" s="127">
        <v>23.5</v>
      </c>
      <c r="E169" s="127">
        <v>48.3</v>
      </c>
      <c r="F169" s="127">
        <v>495.1</v>
      </c>
      <c r="G169" s="128">
        <v>0.1</v>
      </c>
      <c r="H169" s="128">
        <v>0.47</v>
      </c>
      <c r="I169" s="128">
        <v>0.15</v>
      </c>
      <c r="J169" s="128">
        <v>0.69</v>
      </c>
      <c r="K169" s="128">
        <v>0.31</v>
      </c>
      <c r="L169" s="128">
        <v>0.48</v>
      </c>
      <c r="M169" s="128">
        <v>337.46</v>
      </c>
      <c r="N169" s="128">
        <v>53.27</v>
      </c>
      <c r="O169" s="128">
        <v>429.73</v>
      </c>
      <c r="P169" s="128">
        <v>1.66</v>
      </c>
      <c r="Q169" s="128">
        <v>388.66</v>
      </c>
      <c r="R169" s="128">
        <v>3.72</v>
      </c>
      <c r="S169" s="128">
        <v>0.06</v>
      </c>
      <c r="T169" s="128">
        <v>0.05</v>
      </c>
      <c r="U169" s="129" t="s">
        <v>203</v>
      </c>
      <c r="V169" s="129" t="s">
        <v>177</v>
      </c>
    </row>
    <row r="170" spans="1:22" ht="12.2" customHeight="1">
      <c r="A170" s="125" t="s">
        <v>154</v>
      </c>
      <c r="B170" s="126">
        <v>200</v>
      </c>
      <c r="C170" s="127">
        <v>1.6</v>
      </c>
      <c r="D170" s="127">
        <v>1.2</v>
      </c>
      <c r="E170" s="127">
        <v>12.4</v>
      </c>
      <c r="F170" s="127">
        <v>67.3</v>
      </c>
      <c r="G170" s="128">
        <v>0.01</v>
      </c>
      <c r="H170" s="128">
        <v>0.3</v>
      </c>
      <c r="I170" s="128">
        <v>0.01</v>
      </c>
      <c r="J170" s="128">
        <v>0</v>
      </c>
      <c r="K170" s="128">
        <v>0</v>
      </c>
      <c r="L170" s="128">
        <v>0.06</v>
      </c>
      <c r="M170" s="128">
        <v>62.32</v>
      </c>
      <c r="N170" s="128">
        <v>11.05</v>
      </c>
      <c r="O170" s="128">
        <v>43.42</v>
      </c>
      <c r="P170" s="128">
        <v>0.78</v>
      </c>
      <c r="Q170" s="128">
        <v>98.59</v>
      </c>
      <c r="R170" s="128">
        <v>4.5</v>
      </c>
      <c r="S170" s="128">
        <v>0</v>
      </c>
      <c r="T170" s="128">
        <v>0</v>
      </c>
      <c r="U170" s="129" t="s">
        <v>155</v>
      </c>
      <c r="V170" s="129" t="s">
        <v>177</v>
      </c>
    </row>
    <row r="171" spans="1:22" ht="12.2" customHeight="1">
      <c r="A171" s="125" t="s">
        <v>50</v>
      </c>
      <c r="B171" s="126">
        <v>50</v>
      </c>
      <c r="C171" s="127">
        <v>3.8</v>
      </c>
      <c r="D171" s="127">
        <v>0.3</v>
      </c>
      <c r="E171" s="127">
        <v>25.1</v>
      </c>
      <c r="F171" s="127">
        <v>118.4</v>
      </c>
      <c r="G171" s="128">
        <v>0.08</v>
      </c>
      <c r="H171" s="128">
        <v>0</v>
      </c>
      <c r="I171" s="128">
        <v>0</v>
      </c>
      <c r="J171" s="128">
        <v>0.98</v>
      </c>
      <c r="K171" s="128">
        <v>0</v>
      </c>
      <c r="L171" s="128">
        <v>0.03</v>
      </c>
      <c r="M171" s="128">
        <v>11.5</v>
      </c>
      <c r="N171" s="128">
        <v>16.5</v>
      </c>
      <c r="O171" s="128">
        <v>42</v>
      </c>
      <c r="P171" s="128">
        <v>1</v>
      </c>
      <c r="Q171" s="128">
        <v>64.5</v>
      </c>
      <c r="R171" s="128">
        <v>0</v>
      </c>
      <c r="S171" s="128">
        <v>0.01</v>
      </c>
      <c r="T171" s="128">
        <v>0</v>
      </c>
      <c r="U171" s="129" t="s">
        <v>64</v>
      </c>
      <c r="V171" s="129" t="s">
        <v>204</v>
      </c>
    </row>
    <row r="172" spans="1:22" ht="12.2" customHeight="1">
      <c r="A172" s="125" t="s">
        <v>37</v>
      </c>
      <c r="B172" s="126">
        <v>40</v>
      </c>
      <c r="C172" s="127">
        <v>2.6</v>
      </c>
      <c r="D172" s="127">
        <v>0.4</v>
      </c>
      <c r="E172" s="127">
        <v>17</v>
      </c>
      <c r="F172" s="127">
        <v>81.599999999999994</v>
      </c>
      <c r="G172" s="128">
        <v>7.0000000000000007E-2</v>
      </c>
      <c r="H172" s="128">
        <v>0</v>
      </c>
      <c r="I172" s="128">
        <v>0</v>
      </c>
      <c r="J172" s="128">
        <v>0.88</v>
      </c>
      <c r="K172" s="128">
        <v>0</v>
      </c>
      <c r="L172" s="128">
        <v>0.03</v>
      </c>
      <c r="M172" s="128">
        <v>7.2</v>
      </c>
      <c r="N172" s="128">
        <v>7.6</v>
      </c>
      <c r="O172" s="128">
        <v>34.799999999999997</v>
      </c>
      <c r="P172" s="128">
        <v>1.6</v>
      </c>
      <c r="Q172" s="128">
        <v>54.4</v>
      </c>
      <c r="R172" s="128">
        <v>2.2400000000000002</v>
      </c>
      <c r="S172" s="128">
        <v>0</v>
      </c>
      <c r="T172" s="128">
        <v>0</v>
      </c>
      <c r="U172" s="129" t="s">
        <v>64</v>
      </c>
      <c r="V172" s="129" t="s">
        <v>204</v>
      </c>
    </row>
    <row r="173" spans="1:22" ht="21.6" customHeight="1">
      <c r="A173" s="130" t="s">
        <v>39</v>
      </c>
      <c r="B173" s="131">
        <f>SUM(B167:B172)</f>
        <v>910</v>
      </c>
      <c r="C173" s="124">
        <f t="shared" ref="C173:F173" si="49">SUM(C167:C172)</f>
        <v>31.500000000000004</v>
      </c>
      <c r="D173" s="124">
        <f t="shared" si="49"/>
        <v>30.9</v>
      </c>
      <c r="E173" s="124">
        <f t="shared" si="49"/>
        <v>129.5</v>
      </c>
      <c r="F173" s="124">
        <f t="shared" si="49"/>
        <v>877.69999999999993</v>
      </c>
      <c r="G173" s="124">
        <f t="shared" ref="G173:T173" si="50">SUM(G167:G172)</f>
        <v>0.33</v>
      </c>
      <c r="H173" s="124">
        <f t="shared" si="50"/>
        <v>6.5399999999999991</v>
      </c>
      <c r="I173" s="124">
        <f t="shared" si="50"/>
        <v>0.35</v>
      </c>
      <c r="J173" s="124">
        <f t="shared" si="50"/>
        <v>4.97</v>
      </c>
      <c r="K173" s="124">
        <f t="shared" si="50"/>
        <v>0.31</v>
      </c>
      <c r="L173" s="124">
        <f t="shared" si="50"/>
        <v>0.65000000000000013</v>
      </c>
      <c r="M173" s="124">
        <f t="shared" si="50"/>
        <v>447.53999999999996</v>
      </c>
      <c r="N173" s="124">
        <f t="shared" si="50"/>
        <v>110.74</v>
      </c>
      <c r="O173" s="124">
        <f t="shared" si="50"/>
        <v>609.04</v>
      </c>
      <c r="P173" s="124">
        <f t="shared" si="50"/>
        <v>5.9399999999999995</v>
      </c>
      <c r="Q173" s="124">
        <f t="shared" si="50"/>
        <v>1025.21</v>
      </c>
      <c r="R173" s="124">
        <f t="shared" si="50"/>
        <v>14.33</v>
      </c>
      <c r="S173" s="124">
        <f t="shared" si="50"/>
        <v>9.9999999999999992E-2</v>
      </c>
      <c r="T173" s="124">
        <f t="shared" si="50"/>
        <v>0.05</v>
      </c>
      <c r="U173" s="132"/>
      <c r="V173" s="132"/>
    </row>
    <row r="174" spans="1:22" ht="14.65" customHeight="1">
      <c r="A174" s="158" t="s">
        <v>192</v>
      </c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</row>
    <row r="175" spans="1:22" ht="12.2" customHeight="1">
      <c r="A175" s="125" t="s">
        <v>205</v>
      </c>
      <c r="B175" s="126">
        <v>170</v>
      </c>
      <c r="C175" s="127">
        <v>13.2</v>
      </c>
      <c r="D175" s="127">
        <v>15</v>
      </c>
      <c r="E175" s="127">
        <v>33</v>
      </c>
      <c r="F175" s="127">
        <v>312.2</v>
      </c>
      <c r="G175" s="128">
        <v>0.28000000000000003</v>
      </c>
      <c r="H175" s="128">
        <v>0.72</v>
      </c>
      <c r="I175" s="128">
        <v>0.02</v>
      </c>
      <c r="J175" s="128">
        <v>2.29</v>
      </c>
      <c r="K175" s="128">
        <v>0.06</v>
      </c>
      <c r="L175" s="128">
        <v>0.15</v>
      </c>
      <c r="M175" s="128">
        <v>28.21</v>
      </c>
      <c r="N175" s="128">
        <v>38.18</v>
      </c>
      <c r="O175" s="128">
        <v>189.08</v>
      </c>
      <c r="P175" s="128">
        <v>4.24</v>
      </c>
      <c r="Q175" s="128">
        <v>382.54</v>
      </c>
      <c r="R175" s="128">
        <v>7.98</v>
      </c>
      <c r="S175" s="128">
        <v>0.04</v>
      </c>
      <c r="T175" s="128">
        <v>0</v>
      </c>
      <c r="U175" s="129" t="s">
        <v>206</v>
      </c>
      <c r="V175" s="129" t="s">
        <v>177</v>
      </c>
    </row>
    <row r="176" spans="1:22" ht="12.2" customHeight="1">
      <c r="A176" s="125" t="s">
        <v>207</v>
      </c>
      <c r="B176" s="126">
        <v>180</v>
      </c>
      <c r="C176" s="127">
        <v>0.1</v>
      </c>
      <c r="D176" s="127">
        <v>0.1</v>
      </c>
      <c r="E176" s="127">
        <v>13.9</v>
      </c>
      <c r="F176" s="127">
        <v>58.2</v>
      </c>
      <c r="G176" s="128">
        <v>0.01</v>
      </c>
      <c r="H176" s="128">
        <v>1.44</v>
      </c>
      <c r="I176" s="128">
        <v>0</v>
      </c>
      <c r="J176" s="128">
        <v>0.23</v>
      </c>
      <c r="K176" s="128">
        <v>0</v>
      </c>
      <c r="L176" s="128">
        <v>0.01</v>
      </c>
      <c r="M176" s="128">
        <v>11.65</v>
      </c>
      <c r="N176" s="128">
        <v>3.99</v>
      </c>
      <c r="O176" s="128">
        <v>3.56</v>
      </c>
      <c r="P176" s="128">
        <v>0.71</v>
      </c>
      <c r="Q176" s="128">
        <v>100.87</v>
      </c>
      <c r="R176" s="128">
        <v>0.72</v>
      </c>
      <c r="S176" s="128">
        <v>0</v>
      </c>
      <c r="T176" s="128">
        <v>0</v>
      </c>
      <c r="U176" s="129" t="s">
        <v>208</v>
      </c>
      <c r="V176" s="129" t="s">
        <v>177</v>
      </c>
    </row>
    <row r="177" spans="1:22" ht="12.2" customHeight="1">
      <c r="A177" s="130" t="s">
        <v>39</v>
      </c>
      <c r="B177" s="131">
        <f>B175+B176</f>
        <v>350</v>
      </c>
      <c r="C177" s="124">
        <f t="shared" ref="C177:F177" si="51">C175+C176</f>
        <v>13.299999999999999</v>
      </c>
      <c r="D177" s="124">
        <f t="shared" si="51"/>
        <v>15.1</v>
      </c>
      <c r="E177" s="124">
        <f t="shared" si="51"/>
        <v>46.9</v>
      </c>
      <c r="F177" s="124">
        <f t="shared" si="51"/>
        <v>370.4</v>
      </c>
      <c r="G177" s="124">
        <f t="shared" ref="G177:T177" si="52">G175+G176</f>
        <v>0.29000000000000004</v>
      </c>
      <c r="H177" s="124">
        <f t="shared" si="52"/>
        <v>2.16</v>
      </c>
      <c r="I177" s="124">
        <f t="shared" si="52"/>
        <v>0.02</v>
      </c>
      <c r="J177" s="124">
        <f t="shared" si="52"/>
        <v>2.52</v>
      </c>
      <c r="K177" s="124">
        <f t="shared" si="52"/>
        <v>0.06</v>
      </c>
      <c r="L177" s="124">
        <f t="shared" si="52"/>
        <v>0.16</v>
      </c>
      <c r="M177" s="124">
        <f t="shared" si="52"/>
        <v>39.86</v>
      </c>
      <c r="N177" s="124">
        <f t="shared" si="52"/>
        <v>42.17</v>
      </c>
      <c r="O177" s="124">
        <f t="shared" si="52"/>
        <v>192.64000000000001</v>
      </c>
      <c r="P177" s="124">
        <f t="shared" si="52"/>
        <v>4.95</v>
      </c>
      <c r="Q177" s="124">
        <f t="shared" si="52"/>
        <v>483.41</v>
      </c>
      <c r="R177" s="124">
        <f t="shared" si="52"/>
        <v>8.7000000000000011</v>
      </c>
      <c r="S177" s="124">
        <f t="shared" si="52"/>
        <v>0.04</v>
      </c>
      <c r="T177" s="124">
        <f t="shared" si="52"/>
        <v>0</v>
      </c>
      <c r="U177" s="132"/>
      <c r="V177" s="132"/>
    </row>
    <row r="178" spans="1:22" ht="21.6" customHeight="1">
      <c r="A178" s="157" t="s">
        <v>57</v>
      </c>
      <c r="B178" s="157"/>
      <c r="C178" s="140">
        <f>C177+C173+C165</f>
        <v>63.466666666666669</v>
      </c>
      <c r="D178" s="140">
        <f t="shared" ref="D178:F178" si="53">D177+D173+D165</f>
        <v>66.766666666666666</v>
      </c>
      <c r="E178" s="140">
        <f t="shared" si="53"/>
        <v>258.33333333333337</v>
      </c>
      <c r="F178" s="140">
        <f t="shared" si="53"/>
        <v>1877.5</v>
      </c>
      <c r="G178" s="140">
        <f t="shared" ref="G178:T178" si="54">G177+G173+G165</f>
        <v>0.86666666666666681</v>
      </c>
      <c r="H178" s="140">
        <f t="shared" si="54"/>
        <v>36.019999999999996</v>
      </c>
      <c r="I178" s="140">
        <f t="shared" si="54"/>
        <v>0.82666666666666666</v>
      </c>
      <c r="J178" s="140">
        <f t="shared" si="54"/>
        <v>11.473333333333333</v>
      </c>
      <c r="K178" s="140">
        <f t="shared" si="54"/>
        <v>0.58666666666666667</v>
      </c>
      <c r="L178" s="140">
        <f t="shared" si="54"/>
        <v>1.0133333333333334</v>
      </c>
      <c r="M178" s="140">
        <f t="shared" si="54"/>
        <v>545.43999999999994</v>
      </c>
      <c r="N178" s="140">
        <f t="shared" si="54"/>
        <v>232.51</v>
      </c>
      <c r="O178" s="140">
        <f t="shared" si="54"/>
        <v>1069.3799999999999</v>
      </c>
      <c r="P178" s="140">
        <f t="shared" si="54"/>
        <v>15.33</v>
      </c>
      <c r="Q178" s="140">
        <f t="shared" si="54"/>
        <v>2168.2800000000002</v>
      </c>
      <c r="R178" s="140">
        <f t="shared" si="54"/>
        <v>31.98</v>
      </c>
      <c r="S178" s="140">
        <f t="shared" si="54"/>
        <v>0.27</v>
      </c>
      <c r="T178" s="140">
        <f t="shared" si="54"/>
        <v>7.0000000000000007E-2</v>
      </c>
      <c r="U178" s="132"/>
      <c r="V178" s="132"/>
    </row>
    <row r="179" spans="1:22" ht="28.35" customHeight="1">
      <c r="A179" s="160" t="s">
        <v>196</v>
      </c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</row>
    <row r="180" spans="1:22" ht="13.35" customHeight="1">
      <c r="A180" s="162" t="s">
        <v>1</v>
      </c>
      <c r="B180" s="159" t="s">
        <v>2</v>
      </c>
      <c r="C180" s="161" t="s">
        <v>3</v>
      </c>
      <c r="D180" s="161"/>
      <c r="E180" s="161"/>
      <c r="F180" s="163" t="s">
        <v>4</v>
      </c>
      <c r="G180" s="161" t="s">
        <v>157</v>
      </c>
      <c r="H180" s="161"/>
      <c r="I180" s="161"/>
      <c r="J180" s="161"/>
      <c r="K180" s="161"/>
      <c r="L180" s="161"/>
      <c r="M180" s="161" t="s">
        <v>158</v>
      </c>
      <c r="N180" s="161"/>
      <c r="O180" s="161"/>
      <c r="P180" s="161"/>
      <c r="Q180" s="161"/>
      <c r="R180" s="161"/>
      <c r="S180" s="161"/>
      <c r="T180" s="161"/>
      <c r="U180" s="159" t="s">
        <v>159</v>
      </c>
      <c r="V180" s="159" t="s">
        <v>160</v>
      </c>
    </row>
    <row r="181" spans="1:22" ht="26.65" customHeight="1">
      <c r="A181" s="162"/>
      <c r="B181" s="159"/>
      <c r="C181" s="124" t="s">
        <v>9</v>
      </c>
      <c r="D181" s="124" t="s">
        <v>10</v>
      </c>
      <c r="E181" s="124" t="s">
        <v>11</v>
      </c>
      <c r="F181" s="163"/>
      <c r="G181" s="124" t="s">
        <v>161</v>
      </c>
      <c r="H181" s="124" t="s">
        <v>162</v>
      </c>
      <c r="I181" s="124" t="s">
        <v>163</v>
      </c>
      <c r="J181" s="124" t="s">
        <v>164</v>
      </c>
      <c r="K181" s="124" t="s">
        <v>165</v>
      </c>
      <c r="L181" s="124" t="s">
        <v>166</v>
      </c>
      <c r="M181" s="124" t="s">
        <v>167</v>
      </c>
      <c r="N181" s="124" t="s">
        <v>168</v>
      </c>
      <c r="O181" s="124" t="s">
        <v>169</v>
      </c>
      <c r="P181" s="124" t="s">
        <v>170</v>
      </c>
      <c r="Q181" s="124" t="s">
        <v>171</v>
      </c>
      <c r="R181" s="124" t="s">
        <v>172</v>
      </c>
      <c r="S181" s="124" t="s">
        <v>173</v>
      </c>
      <c r="T181" s="124" t="s">
        <v>174</v>
      </c>
      <c r="U181" s="159"/>
      <c r="V181" s="159"/>
    </row>
    <row r="182" spans="1:22" ht="14.65" customHeight="1">
      <c r="A182" s="158" t="s">
        <v>175</v>
      </c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</row>
    <row r="183" spans="1:22" ht="12.2" customHeight="1">
      <c r="A183" s="125" t="s">
        <v>210</v>
      </c>
      <c r="B183" s="126">
        <v>200</v>
      </c>
      <c r="C183" s="127">
        <v>6</v>
      </c>
      <c r="D183" s="127">
        <v>3.7</v>
      </c>
      <c r="E183" s="127">
        <v>31.8</v>
      </c>
      <c r="F183" s="127">
        <v>185.9</v>
      </c>
      <c r="G183" s="128">
        <v>0.05</v>
      </c>
      <c r="H183" s="128">
        <v>0.74</v>
      </c>
      <c r="I183" s="128">
        <v>0.02</v>
      </c>
      <c r="J183" s="128">
        <v>0.13</v>
      </c>
      <c r="K183" s="128">
        <v>0</v>
      </c>
      <c r="L183" s="128">
        <v>0.16</v>
      </c>
      <c r="M183" s="128">
        <v>150.62</v>
      </c>
      <c r="N183" s="128">
        <v>29.75</v>
      </c>
      <c r="O183" s="128">
        <v>142.93</v>
      </c>
      <c r="P183" s="128">
        <v>0.4</v>
      </c>
      <c r="Q183" s="128">
        <v>237.06</v>
      </c>
      <c r="R183" s="128">
        <v>13.17</v>
      </c>
      <c r="S183" s="128">
        <v>0.01</v>
      </c>
      <c r="T183" s="128">
        <v>0</v>
      </c>
      <c r="U183" s="129" t="s">
        <v>211</v>
      </c>
      <c r="V183" s="129" t="s">
        <v>204</v>
      </c>
    </row>
    <row r="184" spans="1:22" s="145" customFormat="1" ht="12.2" customHeight="1">
      <c r="A184" s="141" t="s">
        <v>373</v>
      </c>
      <c r="B184" s="142">
        <v>60</v>
      </c>
      <c r="C184" s="143">
        <f>5.8*60/55</f>
        <v>6.3272727272727272</v>
      </c>
      <c r="D184" s="143">
        <f>11.6*60/55</f>
        <v>12.654545454545454</v>
      </c>
      <c r="E184" s="143">
        <f>15.1*60/55</f>
        <v>16.472727272727273</v>
      </c>
      <c r="F184" s="143">
        <f>198.2*60/55</f>
        <v>216.21818181818182</v>
      </c>
      <c r="G184" s="143">
        <v>0.03</v>
      </c>
      <c r="H184" s="143">
        <v>0</v>
      </c>
      <c r="I184" s="143">
        <v>0.11</v>
      </c>
      <c r="J184" s="143">
        <v>0.33</v>
      </c>
      <c r="K184" s="143">
        <v>0.23</v>
      </c>
      <c r="L184" s="143">
        <v>0.02</v>
      </c>
      <c r="M184" s="143">
        <v>7.5</v>
      </c>
      <c r="N184" s="143">
        <v>3.9</v>
      </c>
      <c r="O184" s="143">
        <v>22.35</v>
      </c>
      <c r="P184" s="143">
        <v>0.33</v>
      </c>
      <c r="Q184" s="143">
        <v>29.85</v>
      </c>
      <c r="R184" s="143">
        <v>0</v>
      </c>
      <c r="S184" s="143">
        <v>0</v>
      </c>
      <c r="T184" s="143">
        <v>0</v>
      </c>
      <c r="U184" s="144" t="s">
        <v>58</v>
      </c>
      <c r="V184" s="144">
        <v>2017</v>
      </c>
    </row>
    <row r="185" spans="1:22" ht="12.2" customHeight="1">
      <c r="A185" s="125" t="s">
        <v>212</v>
      </c>
      <c r="B185" s="126">
        <v>200</v>
      </c>
      <c r="C185" s="127">
        <v>3.8</v>
      </c>
      <c r="D185" s="127">
        <v>3</v>
      </c>
      <c r="E185" s="127">
        <v>14.7</v>
      </c>
      <c r="F185" s="127">
        <v>102.3</v>
      </c>
      <c r="G185" s="128">
        <v>0.03</v>
      </c>
      <c r="H185" s="128">
        <v>0.52</v>
      </c>
      <c r="I185" s="128">
        <v>0.02</v>
      </c>
      <c r="J185" s="128">
        <v>0</v>
      </c>
      <c r="K185" s="128">
        <v>0</v>
      </c>
      <c r="L185" s="128">
        <v>0.11</v>
      </c>
      <c r="M185" s="128">
        <v>111.24</v>
      </c>
      <c r="N185" s="128">
        <v>27.49</v>
      </c>
      <c r="O185" s="128">
        <v>95.58</v>
      </c>
      <c r="P185" s="128">
        <v>0.87</v>
      </c>
      <c r="Q185" s="128">
        <v>206.99</v>
      </c>
      <c r="R185" s="128">
        <v>9</v>
      </c>
      <c r="S185" s="128">
        <v>0</v>
      </c>
      <c r="T185" s="128">
        <v>0</v>
      </c>
      <c r="U185" s="129" t="s">
        <v>195</v>
      </c>
      <c r="V185" s="129" t="s">
        <v>177</v>
      </c>
    </row>
    <row r="186" spans="1:22" ht="12.2" customHeight="1">
      <c r="A186" s="125" t="s">
        <v>50</v>
      </c>
      <c r="B186" s="126">
        <v>30</v>
      </c>
      <c r="C186" s="127">
        <v>2.2999999999999998</v>
      </c>
      <c r="D186" s="127">
        <v>0.2</v>
      </c>
      <c r="E186" s="127">
        <v>15.1</v>
      </c>
      <c r="F186" s="127">
        <v>71</v>
      </c>
      <c r="G186" s="128">
        <v>0.05</v>
      </c>
      <c r="H186" s="128">
        <v>0</v>
      </c>
      <c r="I186" s="128">
        <v>0</v>
      </c>
      <c r="J186" s="128">
        <v>0.59</v>
      </c>
      <c r="K186" s="128">
        <v>0</v>
      </c>
      <c r="L186" s="128">
        <v>0.02</v>
      </c>
      <c r="M186" s="128">
        <v>6.9</v>
      </c>
      <c r="N186" s="128">
        <v>9.9</v>
      </c>
      <c r="O186" s="128">
        <v>25.2</v>
      </c>
      <c r="P186" s="128">
        <v>0.6</v>
      </c>
      <c r="Q186" s="128">
        <v>38.700000000000003</v>
      </c>
      <c r="R186" s="128">
        <v>0</v>
      </c>
      <c r="S186" s="128">
        <v>0</v>
      </c>
      <c r="T186" s="128">
        <v>0</v>
      </c>
      <c r="U186" s="129" t="s">
        <v>64</v>
      </c>
      <c r="V186" s="129" t="s">
        <v>182</v>
      </c>
    </row>
    <row r="187" spans="1:22" ht="12.2" customHeight="1">
      <c r="A187" s="125" t="s">
        <v>37</v>
      </c>
      <c r="B187" s="126">
        <v>20</v>
      </c>
      <c r="C187" s="127">
        <v>1.3</v>
      </c>
      <c r="D187" s="127">
        <v>0.2</v>
      </c>
      <c r="E187" s="127">
        <v>8.5</v>
      </c>
      <c r="F187" s="127">
        <v>40.799999999999997</v>
      </c>
      <c r="G187" s="128">
        <v>0.04</v>
      </c>
      <c r="H187" s="128">
        <v>0</v>
      </c>
      <c r="I187" s="128">
        <v>0</v>
      </c>
      <c r="J187" s="128">
        <v>0.44</v>
      </c>
      <c r="K187" s="128">
        <v>0</v>
      </c>
      <c r="L187" s="128">
        <v>0.02</v>
      </c>
      <c r="M187" s="128">
        <v>3.6</v>
      </c>
      <c r="N187" s="128">
        <v>3.8</v>
      </c>
      <c r="O187" s="128">
        <v>17.399999999999999</v>
      </c>
      <c r="P187" s="128">
        <v>0.8</v>
      </c>
      <c r="Q187" s="128">
        <v>27.2</v>
      </c>
      <c r="R187" s="128">
        <v>1.1200000000000001</v>
      </c>
      <c r="S187" s="128">
        <v>0</v>
      </c>
      <c r="T187" s="128">
        <v>0</v>
      </c>
      <c r="U187" s="129" t="s">
        <v>64</v>
      </c>
      <c r="V187" s="129" t="s">
        <v>182</v>
      </c>
    </row>
    <row r="188" spans="1:22" ht="12.2" customHeight="1">
      <c r="A188" s="125" t="s">
        <v>357</v>
      </c>
      <c r="B188" s="126">
        <v>200</v>
      </c>
      <c r="C188" s="127">
        <v>5.6</v>
      </c>
      <c r="D188" s="127">
        <v>4.9000000000000004</v>
      </c>
      <c r="E188" s="127">
        <v>9.3000000000000007</v>
      </c>
      <c r="F188" s="127">
        <v>104.8</v>
      </c>
      <c r="G188" s="128">
        <v>0.05</v>
      </c>
      <c r="H188" s="128">
        <v>1.04</v>
      </c>
      <c r="I188" s="128">
        <v>0.03</v>
      </c>
      <c r="J188" s="128">
        <v>0</v>
      </c>
      <c r="K188" s="128">
        <v>0</v>
      </c>
      <c r="L188" s="128">
        <v>0.21</v>
      </c>
      <c r="M188" s="128">
        <v>204</v>
      </c>
      <c r="N188" s="128">
        <v>22.4</v>
      </c>
      <c r="O188" s="128">
        <v>144</v>
      </c>
      <c r="P188" s="128">
        <v>0.16</v>
      </c>
      <c r="Q188" s="128">
        <v>292</v>
      </c>
      <c r="R188" s="128">
        <v>18</v>
      </c>
      <c r="S188" s="128">
        <v>0</v>
      </c>
      <c r="T188" s="128">
        <v>0</v>
      </c>
      <c r="U188" s="129" t="s">
        <v>213</v>
      </c>
      <c r="V188" s="129" t="s">
        <v>214</v>
      </c>
    </row>
    <row r="189" spans="1:22" ht="12.2" customHeight="1">
      <c r="A189" s="130" t="s">
        <v>39</v>
      </c>
      <c r="B189" s="131">
        <f>SUM(B183:B188)</f>
        <v>710</v>
      </c>
      <c r="C189" s="124">
        <f t="shared" ref="C189:F189" si="55">SUM(C183:C188)</f>
        <v>25.327272727272728</v>
      </c>
      <c r="D189" s="124">
        <f t="shared" si="55"/>
        <v>24.654545454545456</v>
      </c>
      <c r="E189" s="124">
        <f t="shared" si="55"/>
        <v>95.872727272727261</v>
      </c>
      <c r="F189" s="124">
        <f t="shared" si="55"/>
        <v>721.0181818181818</v>
      </c>
      <c r="G189" s="124">
        <f t="shared" ref="G189:T189" si="56">SUM(G183:G188)</f>
        <v>0.25</v>
      </c>
      <c r="H189" s="124">
        <f t="shared" si="56"/>
        <v>2.2999999999999998</v>
      </c>
      <c r="I189" s="124">
        <f t="shared" si="56"/>
        <v>0.18</v>
      </c>
      <c r="J189" s="124">
        <f t="shared" si="56"/>
        <v>1.49</v>
      </c>
      <c r="K189" s="124">
        <f t="shared" si="56"/>
        <v>0.23</v>
      </c>
      <c r="L189" s="124">
        <f t="shared" si="56"/>
        <v>0.54</v>
      </c>
      <c r="M189" s="124">
        <f t="shared" si="56"/>
        <v>483.86</v>
      </c>
      <c r="N189" s="124">
        <f t="shared" si="56"/>
        <v>97.240000000000009</v>
      </c>
      <c r="O189" s="124">
        <f t="shared" si="56"/>
        <v>447.46</v>
      </c>
      <c r="P189" s="124">
        <f t="shared" si="56"/>
        <v>3.16</v>
      </c>
      <c r="Q189" s="124">
        <f t="shared" si="56"/>
        <v>831.80000000000007</v>
      </c>
      <c r="R189" s="124">
        <f t="shared" si="56"/>
        <v>41.290000000000006</v>
      </c>
      <c r="S189" s="124">
        <f t="shared" si="56"/>
        <v>0.01</v>
      </c>
      <c r="T189" s="124">
        <f t="shared" si="56"/>
        <v>0</v>
      </c>
      <c r="U189" s="132"/>
      <c r="V189" s="132"/>
    </row>
    <row r="190" spans="1:22" ht="14.65" customHeight="1">
      <c r="A190" s="158" t="s">
        <v>183</v>
      </c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</row>
    <row r="191" spans="1:22" ht="12.2" customHeight="1">
      <c r="A191" s="125" t="s">
        <v>215</v>
      </c>
      <c r="B191" s="126">
        <v>120</v>
      </c>
      <c r="C191" s="127">
        <v>0.5</v>
      </c>
      <c r="D191" s="127">
        <v>0.5</v>
      </c>
      <c r="E191" s="127">
        <v>11.8</v>
      </c>
      <c r="F191" s="127">
        <v>56.4</v>
      </c>
      <c r="G191" s="128">
        <v>0.04</v>
      </c>
      <c r="H191" s="128">
        <v>12</v>
      </c>
      <c r="I191" s="128">
        <v>0.01</v>
      </c>
      <c r="J191" s="128">
        <v>0.76</v>
      </c>
      <c r="K191" s="128">
        <v>0</v>
      </c>
      <c r="L191" s="128">
        <v>0.02</v>
      </c>
      <c r="M191" s="128">
        <v>19.2</v>
      </c>
      <c r="N191" s="128">
        <v>9.6</v>
      </c>
      <c r="O191" s="128">
        <v>13.2</v>
      </c>
      <c r="P191" s="128">
        <v>2.64</v>
      </c>
      <c r="Q191" s="128">
        <v>333.6</v>
      </c>
      <c r="R191" s="128">
        <v>2.4</v>
      </c>
      <c r="S191" s="128">
        <v>0.01</v>
      </c>
      <c r="T191" s="128">
        <v>0</v>
      </c>
      <c r="U191" s="129" t="s">
        <v>176</v>
      </c>
      <c r="V191" s="129" t="s">
        <v>177</v>
      </c>
    </row>
    <row r="192" spans="1:22" ht="12.2" customHeight="1">
      <c r="A192" s="125" t="s">
        <v>216</v>
      </c>
      <c r="B192" s="126">
        <v>250</v>
      </c>
      <c r="C192" s="127">
        <v>2.7</v>
      </c>
      <c r="D192" s="127">
        <v>9.6999999999999993</v>
      </c>
      <c r="E192" s="127">
        <v>13.6</v>
      </c>
      <c r="F192" s="127">
        <v>116.1</v>
      </c>
      <c r="G192" s="128">
        <v>0.02</v>
      </c>
      <c r="H192" s="128">
        <v>0.4</v>
      </c>
      <c r="I192" s="128">
        <v>0.02</v>
      </c>
      <c r="J192" s="128">
        <v>2.2200000000000002</v>
      </c>
      <c r="K192" s="128">
        <v>0.11</v>
      </c>
      <c r="L192" s="128">
        <v>0.03</v>
      </c>
      <c r="M192" s="128">
        <v>26.36</v>
      </c>
      <c r="N192" s="128">
        <v>7.18</v>
      </c>
      <c r="O192" s="128">
        <v>30.2</v>
      </c>
      <c r="P192" s="128">
        <v>0.44</v>
      </c>
      <c r="Q192" s="128">
        <v>48.39</v>
      </c>
      <c r="R192" s="128">
        <v>1.58</v>
      </c>
      <c r="S192" s="128">
        <v>0</v>
      </c>
      <c r="T192" s="128">
        <v>0.01</v>
      </c>
      <c r="U192" s="129" t="s">
        <v>217</v>
      </c>
      <c r="V192" s="129" t="s">
        <v>177</v>
      </c>
    </row>
    <row r="193" spans="1:22" ht="12.2" customHeight="1">
      <c r="A193" s="125" t="s">
        <v>218</v>
      </c>
      <c r="B193" s="126">
        <v>180</v>
      </c>
      <c r="C193" s="127">
        <v>7</v>
      </c>
      <c r="D193" s="127">
        <v>5.9</v>
      </c>
      <c r="E193" s="127">
        <v>21.3</v>
      </c>
      <c r="F193" s="127">
        <v>232.6</v>
      </c>
      <c r="G193" s="128">
        <v>0.15</v>
      </c>
      <c r="H193" s="128">
        <v>0.69</v>
      </c>
      <c r="I193" s="128">
        <v>0.32</v>
      </c>
      <c r="J193" s="128">
        <v>0.27</v>
      </c>
      <c r="K193" s="128">
        <v>0.11</v>
      </c>
      <c r="L193" s="128">
        <v>7.0000000000000007E-2</v>
      </c>
      <c r="M193" s="128">
        <v>41.44</v>
      </c>
      <c r="N193" s="128">
        <v>39.89</v>
      </c>
      <c r="O193" s="128">
        <v>155.51</v>
      </c>
      <c r="P193" s="128">
        <v>2.65</v>
      </c>
      <c r="Q193" s="128">
        <v>186.02</v>
      </c>
      <c r="R193" s="128">
        <v>1.02</v>
      </c>
      <c r="S193" s="128">
        <v>0.01</v>
      </c>
      <c r="T193" s="128">
        <v>0.04</v>
      </c>
      <c r="U193" s="129" t="s">
        <v>219</v>
      </c>
      <c r="V193" s="129" t="s">
        <v>204</v>
      </c>
    </row>
    <row r="194" spans="1:22" ht="12.2" customHeight="1">
      <c r="A194" s="125" t="s">
        <v>220</v>
      </c>
      <c r="B194" s="126">
        <v>125</v>
      </c>
      <c r="C194" s="127">
        <v>13.9</v>
      </c>
      <c r="D194" s="127">
        <v>10.7</v>
      </c>
      <c r="E194" s="127">
        <v>16.600000000000001</v>
      </c>
      <c r="F194" s="127">
        <v>223.2</v>
      </c>
      <c r="G194" s="128">
        <v>0.11</v>
      </c>
      <c r="H194" s="128">
        <v>0.56000000000000005</v>
      </c>
      <c r="I194" s="128">
        <v>0.03</v>
      </c>
      <c r="J194" s="128">
        <v>3.44</v>
      </c>
      <c r="K194" s="128">
        <v>7.0000000000000007E-2</v>
      </c>
      <c r="L194" s="128">
        <v>0.1</v>
      </c>
      <c r="M194" s="128">
        <v>56.42</v>
      </c>
      <c r="N194" s="128">
        <v>51.61</v>
      </c>
      <c r="O194" s="128">
        <v>209.26</v>
      </c>
      <c r="P194" s="128">
        <v>1.64</v>
      </c>
      <c r="Q194" s="128">
        <v>371.11</v>
      </c>
      <c r="R194" s="128">
        <v>106.15</v>
      </c>
      <c r="S194" s="128">
        <v>0.45</v>
      </c>
      <c r="T194" s="128">
        <v>0.01</v>
      </c>
      <c r="U194" s="129" t="s">
        <v>194</v>
      </c>
      <c r="V194" s="129" t="s">
        <v>177</v>
      </c>
    </row>
    <row r="195" spans="1:22" ht="12.2" customHeight="1">
      <c r="A195" s="125" t="s">
        <v>221</v>
      </c>
      <c r="B195" s="126">
        <v>200</v>
      </c>
      <c r="C195" s="127">
        <v>0.6</v>
      </c>
      <c r="D195" s="127">
        <v>0.4</v>
      </c>
      <c r="E195" s="127">
        <v>31.6</v>
      </c>
      <c r="F195" s="127">
        <v>135.80000000000001</v>
      </c>
      <c r="G195" s="128">
        <v>0.03</v>
      </c>
      <c r="H195" s="128">
        <v>1.6</v>
      </c>
      <c r="I195" s="128">
        <v>0</v>
      </c>
      <c r="J195" s="128">
        <v>0</v>
      </c>
      <c r="K195" s="128">
        <v>0</v>
      </c>
      <c r="L195" s="128">
        <v>0.02</v>
      </c>
      <c r="M195" s="128">
        <v>36</v>
      </c>
      <c r="N195" s="128">
        <v>16.2</v>
      </c>
      <c r="O195" s="128">
        <v>21.6</v>
      </c>
      <c r="P195" s="128">
        <v>0.72</v>
      </c>
      <c r="Q195" s="128">
        <v>300</v>
      </c>
      <c r="R195" s="128">
        <v>12</v>
      </c>
      <c r="S195" s="128">
        <v>0</v>
      </c>
      <c r="T195" s="128">
        <v>0</v>
      </c>
      <c r="U195" s="129" t="s">
        <v>222</v>
      </c>
      <c r="V195" s="129" t="s">
        <v>177</v>
      </c>
    </row>
    <row r="196" spans="1:22" ht="12.2" customHeight="1">
      <c r="A196" s="125" t="s">
        <v>50</v>
      </c>
      <c r="B196" s="126">
        <v>50</v>
      </c>
      <c r="C196" s="127">
        <v>3.8</v>
      </c>
      <c r="D196" s="127">
        <v>0.3</v>
      </c>
      <c r="E196" s="127">
        <v>25.1</v>
      </c>
      <c r="F196" s="127">
        <v>118.4</v>
      </c>
      <c r="G196" s="128">
        <v>0.08</v>
      </c>
      <c r="H196" s="128">
        <v>0</v>
      </c>
      <c r="I196" s="128">
        <v>0</v>
      </c>
      <c r="J196" s="128">
        <v>0.98</v>
      </c>
      <c r="K196" s="128">
        <v>0</v>
      </c>
      <c r="L196" s="128">
        <v>0.03</v>
      </c>
      <c r="M196" s="128">
        <v>11.5</v>
      </c>
      <c r="N196" s="128">
        <v>16.5</v>
      </c>
      <c r="O196" s="128">
        <v>42</v>
      </c>
      <c r="P196" s="128">
        <v>1</v>
      </c>
      <c r="Q196" s="128">
        <v>64.5</v>
      </c>
      <c r="R196" s="128">
        <v>0</v>
      </c>
      <c r="S196" s="128">
        <v>0.01</v>
      </c>
      <c r="T196" s="128">
        <v>0</v>
      </c>
      <c r="U196" s="129" t="s">
        <v>64</v>
      </c>
      <c r="V196" s="129" t="s">
        <v>182</v>
      </c>
    </row>
    <row r="197" spans="1:22" ht="12.2" customHeight="1">
      <c r="A197" s="125" t="s">
        <v>37</v>
      </c>
      <c r="B197" s="126">
        <v>30</v>
      </c>
      <c r="C197" s="127">
        <v>2</v>
      </c>
      <c r="D197" s="127">
        <v>0.3</v>
      </c>
      <c r="E197" s="127">
        <v>12.7</v>
      </c>
      <c r="F197" s="127">
        <v>61.2</v>
      </c>
      <c r="G197" s="128">
        <v>0.05</v>
      </c>
      <c r="H197" s="128">
        <v>0</v>
      </c>
      <c r="I197" s="128">
        <v>0</v>
      </c>
      <c r="J197" s="128">
        <v>0.66</v>
      </c>
      <c r="K197" s="128">
        <v>0</v>
      </c>
      <c r="L197" s="128">
        <v>0.02</v>
      </c>
      <c r="M197" s="128">
        <v>5.4</v>
      </c>
      <c r="N197" s="128">
        <v>5.7</v>
      </c>
      <c r="O197" s="128">
        <v>26.1</v>
      </c>
      <c r="P197" s="128">
        <v>1.2</v>
      </c>
      <c r="Q197" s="128">
        <v>40.799999999999997</v>
      </c>
      <c r="R197" s="128">
        <v>1.68</v>
      </c>
      <c r="S197" s="128">
        <v>0</v>
      </c>
      <c r="T197" s="128">
        <v>0</v>
      </c>
      <c r="U197" s="129" t="s">
        <v>64</v>
      </c>
      <c r="V197" s="129" t="s">
        <v>182</v>
      </c>
    </row>
    <row r="198" spans="1:22" ht="21.6" customHeight="1">
      <c r="A198" s="130" t="s">
        <v>39</v>
      </c>
      <c r="B198" s="131">
        <f>SUM(B191:B197)</f>
        <v>955</v>
      </c>
      <c r="C198" s="124">
        <f t="shared" ref="C198:F198" si="57">SUM(C191:C197)</f>
        <v>30.500000000000004</v>
      </c>
      <c r="D198" s="124">
        <f t="shared" si="57"/>
        <v>27.8</v>
      </c>
      <c r="E198" s="124">
        <f t="shared" si="57"/>
        <v>132.69999999999999</v>
      </c>
      <c r="F198" s="124">
        <f t="shared" si="57"/>
        <v>943.69999999999993</v>
      </c>
      <c r="G198" s="124">
        <f t="shared" ref="G198:T198" si="58">SUM(G191:G197)</f>
        <v>0.48</v>
      </c>
      <c r="H198" s="124">
        <f t="shared" si="58"/>
        <v>15.25</v>
      </c>
      <c r="I198" s="124">
        <f t="shared" si="58"/>
        <v>0.38</v>
      </c>
      <c r="J198" s="124">
        <f t="shared" si="58"/>
        <v>8.33</v>
      </c>
      <c r="K198" s="124">
        <f t="shared" si="58"/>
        <v>0.29000000000000004</v>
      </c>
      <c r="L198" s="124">
        <f t="shared" si="58"/>
        <v>0.29000000000000004</v>
      </c>
      <c r="M198" s="124">
        <f t="shared" si="58"/>
        <v>196.32000000000002</v>
      </c>
      <c r="N198" s="124">
        <f t="shared" si="58"/>
        <v>146.68</v>
      </c>
      <c r="O198" s="124">
        <f t="shared" si="58"/>
        <v>497.87</v>
      </c>
      <c r="P198" s="124">
        <f t="shared" si="58"/>
        <v>10.29</v>
      </c>
      <c r="Q198" s="124">
        <f t="shared" si="58"/>
        <v>1344.4199999999998</v>
      </c>
      <c r="R198" s="124">
        <f t="shared" si="58"/>
        <v>124.83000000000001</v>
      </c>
      <c r="S198" s="124">
        <f t="shared" si="58"/>
        <v>0.48000000000000004</v>
      </c>
      <c r="T198" s="124">
        <f t="shared" si="58"/>
        <v>6.0000000000000005E-2</v>
      </c>
      <c r="U198" s="132"/>
      <c r="V198" s="132"/>
    </row>
    <row r="199" spans="1:22" ht="14.65" customHeight="1">
      <c r="A199" s="158" t="s">
        <v>192</v>
      </c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</row>
    <row r="200" spans="1:22" ht="12.2" customHeight="1">
      <c r="A200" s="125" t="s">
        <v>223</v>
      </c>
      <c r="B200" s="126">
        <v>135</v>
      </c>
      <c r="C200" s="127">
        <v>12.4</v>
      </c>
      <c r="D200" s="127">
        <v>12.2</v>
      </c>
      <c r="E200" s="127">
        <v>10.199999999999999</v>
      </c>
      <c r="F200" s="127">
        <v>233</v>
      </c>
      <c r="G200" s="128">
        <v>0.04</v>
      </c>
      <c r="H200" s="128">
        <v>0.18</v>
      </c>
      <c r="I200" s="128">
        <v>0.06</v>
      </c>
      <c r="J200" s="128">
        <v>1.41</v>
      </c>
      <c r="K200" s="128">
        <v>7.0000000000000007E-2</v>
      </c>
      <c r="L200" s="128">
        <v>0.18</v>
      </c>
      <c r="M200" s="128">
        <v>126.79</v>
      </c>
      <c r="N200" s="128">
        <v>17.39</v>
      </c>
      <c r="O200" s="128">
        <v>158.69</v>
      </c>
      <c r="P200" s="128">
        <v>0.46</v>
      </c>
      <c r="Q200" s="128">
        <v>125.15</v>
      </c>
      <c r="R200" s="128">
        <v>2.58</v>
      </c>
      <c r="S200" s="128">
        <v>0.03</v>
      </c>
      <c r="T200" s="128">
        <v>0.02</v>
      </c>
      <c r="U200" s="129" t="s">
        <v>224</v>
      </c>
      <c r="V200" s="129" t="s">
        <v>225</v>
      </c>
    </row>
    <row r="201" spans="1:22" ht="12.2" customHeight="1">
      <c r="A201" s="125" t="s">
        <v>48</v>
      </c>
      <c r="B201" s="126">
        <v>200</v>
      </c>
      <c r="C201" s="127">
        <v>0.3</v>
      </c>
      <c r="D201" s="127">
        <v>0</v>
      </c>
      <c r="E201" s="127">
        <v>22.6</v>
      </c>
      <c r="F201" s="127">
        <v>92.4</v>
      </c>
      <c r="G201" s="128">
        <v>0</v>
      </c>
      <c r="H201" s="128">
        <v>0.1</v>
      </c>
      <c r="I201" s="128">
        <v>0</v>
      </c>
      <c r="J201" s="128">
        <v>0</v>
      </c>
      <c r="K201" s="128">
        <v>0</v>
      </c>
      <c r="L201" s="128">
        <v>0</v>
      </c>
      <c r="M201" s="128">
        <v>23.8</v>
      </c>
      <c r="N201" s="128">
        <v>5.26</v>
      </c>
      <c r="O201" s="128">
        <v>13.86</v>
      </c>
      <c r="P201" s="128">
        <v>0.65</v>
      </c>
      <c r="Q201" s="128">
        <v>71.75</v>
      </c>
      <c r="R201" s="128">
        <v>0</v>
      </c>
      <c r="S201" s="128">
        <v>0</v>
      </c>
      <c r="T201" s="128">
        <v>0</v>
      </c>
      <c r="U201" s="129" t="s">
        <v>226</v>
      </c>
      <c r="V201" s="129" t="s">
        <v>177</v>
      </c>
    </row>
    <row r="202" spans="1:22" ht="12.2" customHeight="1">
      <c r="A202" s="125" t="s">
        <v>227</v>
      </c>
      <c r="B202" s="126">
        <v>15</v>
      </c>
      <c r="C202" s="127">
        <v>1.1000000000000001</v>
      </c>
      <c r="D202" s="127">
        <v>1.5</v>
      </c>
      <c r="E202" s="127">
        <v>11.2</v>
      </c>
      <c r="F202" s="127">
        <v>62.6</v>
      </c>
      <c r="G202" s="128">
        <v>0.01</v>
      </c>
      <c r="H202" s="128">
        <v>0</v>
      </c>
      <c r="I202" s="128">
        <v>0</v>
      </c>
      <c r="J202" s="128">
        <v>0</v>
      </c>
      <c r="K202" s="128">
        <v>0</v>
      </c>
      <c r="L202" s="128">
        <v>0.01</v>
      </c>
      <c r="M202" s="128">
        <v>4.3499999999999996</v>
      </c>
      <c r="N202" s="128">
        <v>3</v>
      </c>
      <c r="O202" s="128">
        <v>13.5</v>
      </c>
      <c r="P202" s="128">
        <v>0.32</v>
      </c>
      <c r="Q202" s="128">
        <v>16.5</v>
      </c>
      <c r="R202" s="128">
        <v>0</v>
      </c>
      <c r="S202" s="128">
        <v>0</v>
      </c>
      <c r="T202" s="128">
        <v>0</v>
      </c>
      <c r="U202" s="129" t="s">
        <v>64</v>
      </c>
      <c r="V202" s="129"/>
    </row>
    <row r="203" spans="1:22" ht="12.2" customHeight="1">
      <c r="A203" s="130" t="s">
        <v>39</v>
      </c>
      <c r="B203" s="131">
        <f>SUM(B200:B202)</f>
        <v>350</v>
      </c>
      <c r="C203" s="124">
        <f t="shared" ref="C203:F203" si="59">SUM(C200:C202)</f>
        <v>13.8</v>
      </c>
      <c r="D203" s="124">
        <f t="shared" si="59"/>
        <v>13.7</v>
      </c>
      <c r="E203" s="124">
        <f t="shared" si="59"/>
        <v>44</v>
      </c>
      <c r="F203" s="124">
        <f t="shared" si="59"/>
        <v>388</v>
      </c>
      <c r="G203" s="124">
        <f t="shared" ref="G203:T203" si="60">SUM(G200:G202)</f>
        <v>0.05</v>
      </c>
      <c r="H203" s="124">
        <f t="shared" si="60"/>
        <v>0.28000000000000003</v>
      </c>
      <c r="I203" s="124">
        <f t="shared" si="60"/>
        <v>0.06</v>
      </c>
      <c r="J203" s="124">
        <f t="shared" si="60"/>
        <v>1.41</v>
      </c>
      <c r="K203" s="124">
        <f t="shared" si="60"/>
        <v>7.0000000000000007E-2</v>
      </c>
      <c r="L203" s="124">
        <f t="shared" si="60"/>
        <v>0.19</v>
      </c>
      <c r="M203" s="124">
        <f t="shared" si="60"/>
        <v>154.94</v>
      </c>
      <c r="N203" s="124">
        <f t="shared" si="60"/>
        <v>25.65</v>
      </c>
      <c r="O203" s="124">
        <f t="shared" si="60"/>
        <v>186.05</v>
      </c>
      <c r="P203" s="124">
        <f t="shared" si="60"/>
        <v>1.4300000000000002</v>
      </c>
      <c r="Q203" s="124">
        <f t="shared" si="60"/>
        <v>213.4</v>
      </c>
      <c r="R203" s="124">
        <f t="shared" si="60"/>
        <v>2.58</v>
      </c>
      <c r="S203" s="124">
        <f t="shared" si="60"/>
        <v>0.03</v>
      </c>
      <c r="T203" s="124">
        <f t="shared" si="60"/>
        <v>0.02</v>
      </c>
      <c r="U203" s="132"/>
      <c r="V203" s="132"/>
    </row>
    <row r="204" spans="1:22" ht="21.6" customHeight="1">
      <c r="A204" s="157" t="s">
        <v>57</v>
      </c>
      <c r="B204" s="157"/>
      <c r="C204" s="140">
        <f>C203+C198+C189</f>
        <v>69.627272727272725</v>
      </c>
      <c r="D204" s="140">
        <f t="shared" ref="D204:F204" si="61">D203+D198+D189</f>
        <v>66.154545454545456</v>
      </c>
      <c r="E204" s="140">
        <f t="shared" si="61"/>
        <v>272.57272727272726</v>
      </c>
      <c r="F204" s="140">
        <f t="shared" si="61"/>
        <v>2052.7181818181816</v>
      </c>
      <c r="G204" s="140">
        <f t="shared" ref="G204:T204" si="62">G203+G198+G189</f>
        <v>0.78</v>
      </c>
      <c r="H204" s="140">
        <f t="shared" si="62"/>
        <v>17.829999999999998</v>
      </c>
      <c r="I204" s="140">
        <f t="shared" si="62"/>
        <v>0.62</v>
      </c>
      <c r="J204" s="140">
        <f t="shared" si="62"/>
        <v>11.23</v>
      </c>
      <c r="K204" s="140">
        <f t="shared" si="62"/>
        <v>0.59000000000000008</v>
      </c>
      <c r="L204" s="140">
        <f t="shared" si="62"/>
        <v>1.02</v>
      </c>
      <c r="M204" s="140">
        <f t="shared" si="62"/>
        <v>835.12</v>
      </c>
      <c r="N204" s="140">
        <f t="shared" si="62"/>
        <v>269.57000000000005</v>
      </c>
      <c r="O204" s="140">
        <f t="shared" si="62"/>
        <v>1131.3800000000001</v>
      </c>
      <c r="P204" s="140">
        <f t="shared" si="62"/>
        <v>14.879999999999999</v>
      </c>
      <c r="Q204" s="140">
        <f t="shared" si="62"/>
        <v>2389.62</v>
      </c>
      <c r="R204" s="140">
        <f t="shared" si="62"/>
        <v>168.70000000000002</v>
      </c>
      <c r="S204" s="140">
        <f t="shared" si="62"/>
        <v>0.52</v>
      </c>
      <c r="T204" s="140">
        <f t="shared" si="62"/>
        <v>0.08</v>
      </c>
      <c r="U204" s="132"/>
      <c r="V204" s="132"/>
    </row>
    <row r="205" spans="1:22" ht="28.35" customHeight="1">
      <c r="A205" s="160" t="s">
        <v>209</v>
      </c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</row>
    <row r="206" spans="1:22" ht="13.35" customHeight="1">
      <c r="A206" s="162" t="s">
        <v>1</v>
      </c>
      <c r="B206" s="159" t="s">
        <v>2</v>
      </c>
      <c r="C206" s="161" t="s">
        <v>3</v>
      </c>
      <c r="D206" s="161"/>
      <c r="E206" s="161"/>
      <c r="F206" s="163" t="s">
        <v>4</v>
      </c>
      <c r="G206" s="161" t="s">
        <v>230</v>
      </c>
      <c r="H206" s="161"/>
      <c r="I206" s="161"/>
      <c r="J206" s="161"/>
      <c r="K206" s="161"/>
      <c r="L206" s="161"/>
      <c r="M206" s="161" t="s">
        <v>231</v>
      </c>
      <c r="N206" s="161"/>
      <c r="O206" s="161"/>
      <c r="P206" s="161"/>
      <c r="Q206" s="161"/>
      <c r="R206" s="161"/>
      <c r="S206" s="161"/>
      <c r="T206" s="161"/>
      <c r="U206" s="159" t="s">
        <v>232</v>
      </c>
      <c r="V206" s="159" t="s">
        <v>233</v>
      </c>
    </row>
    <row r="207" spans="1:22" ht="26.65" customHeight="1">
      <c r="A207" s="162"/>
      <c r="B207" s="159"/>
      <c r="C207" s="124" t="s">
        <v>9</v>
      </c>
      <c r="D207" s="124" t="s">
        <v>10</v>
      </c>
      <c r="E207" s="124" t="s">
        <v>11</v>
      </c>
      <c r="F207" s="163"/>
      <c r="G207" s="124" t="s">
        <v>234</v>
      </c>
      <c r="H207" s="124" t="s">
        <v>235</v>
      </c>
      <c r="I207" s="124" t="s">
        <v>236</v>
      </c>
      <c r="J207" s="124" t="s">
        <v>237</v>
      </c>
      <c r="K207" s="124" t="s">
        <v>238</v>
      </c>
      <c r="L207" s="124" t="s">
        <v>239</v>
      </c>
      <c r="M207" s="124" t="s">
        <v>240</v>
      </c>
      <c r="N207" s="124" t="s">
        <v>241</v>
      </c>
      <c r="O207" s="124" t="s">
        <v>242</v>
      </c>
      <c r="P207" s="124" t="s">
        <v>243</v>
      </c>
      <c r="Q207" s="124" t="s">
        <v>244</v>
      </c>
      <c r="R207" s="124" t="s">
        <v>245</v>
      </c>
      <c r="S207" s="124" t="s">
        <v>246</v>
      </c>
      <c r="T207" s="124" t="s">
        <v>247</v>
      </c>
      <c r="U207" s="159"/>
      <c r="V207" s="159"/>
    </row>
    <row r="208" spans="1:22" ht="14.65" customHeight="1">
      <c r="A208" s="158" t="s">
        <v>248</v>
      </c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</row>
    <row r="209" spans="1:22" ht="12.2" customHeight="1">
      <c r="A209" s="125" t="s">
        <v>80</v>
      </c>
      <c r="B209" s="126">
        <v>100</v>
      </c>
      <c r="C209" s="127">
        <v>0.4</v>
      </c>
      <c r="D209" s="127">
        <v>0.4</v>
      </c>
      <c r="E209" s="127">
        <v>9.8000000000000007</v>
      </c>
      <c r="F209" s="127">
        <v>47</v>
      </c>
      <c r="G209" s="128">
        <v>0.03</v>
      </c>
      <c r="H209" s="128">
        <v>10</v>
      </c>
      <c r="I209" s="128">
        <v>0.01</v>
      </c>
      <c r="J209" s="128">
        <v>0.63</v>
      </c>
      <c r="K209" s="128">
        <v>0</v>
      </c>
      <c r="L209" s="128">
        <v>0.02</v>
      </c>
      <c r="M209" s="128">
        <v>16</v>
      </c>
      <c r="N209" s="128">
        <v>8</v>
      </c>
      <c r="O209" s="128">
        <v>11</v>
      </c>
      <c r="P209" s="128">
        <v>2.2000000000000002</v>
      </c>
      <c r="Q209" s="128">
        <v>278</v>
      </c>
      <c r="R209" s="128">
        <v>2</v>
      </c>
      <c r="S209" s="128">
        <v>0.01</v>
      </c>
      <c r="T209" s="128">
        <v>0</v>
      </c>
      <c r="U209" s="129" t="s">
        <v>249</v>
      </c>
      <c r="V209" s="129" t="s">
        <v>250</v>
      </c>
    </row>
    <row r="210" spans="1:22" ht="12.2" customHeight="1">
      <c r="A210" s="125" t="s">
        <v>251</v>
      </c>
      <c r="B210" s="126">
        <v>200</v>
      </c>
      <c r="C210" s="127">
        <v>12.3</v>
      </c>
      <c r="D210" s="127">
        <v>17.8</v>
      </c>
      <c r="E210" s="127">
        <v>25.7</v>
      </c>
      <c r="F210" s="127">
        <v>349.4</v>
      </c>
      <c r="G210" s="128">
        <v>0.44</v>
      </c>
      <c r="H210" s="128">
        <v>10.4</v>
      </c>
      <c r="I210" s="128">
        <v>0.02</v>
      </c>
      <c r="J210" s="128">
        <v>1.77</v>
      </c>
      <c r="K210" s="128">
        <v>0.03</v>
      </c>
      <c r="L210" s="128">
        <v>0.17</v>
      </c>
      <c r="M210" s="128">
        <v>23.6</v>
      </c>
      <c r="N210" s="128">
        <v>46.98</v>
      </c>
      <c r="O210" s="128">
        <v>198.83</v>
      </c>
      <c r="P210" s="128">
        <v>2.6</v>
      </c>
      <c r="Q210" s="128">
        <v>988.94</v>
      </c>
      <c r="R210" s="128">
        <v>12.61</v>
      </c>
      <c r="S210" s="128">
        <v>0.09</v>
      </c>
      <c r="T210" s="128">
        <v>0</v>
      </c>
      <c r="U210" s="129" t="s">
        <v>252</v>
      </c>
      <c r="V210" s="129" t="s">
        <v>204</v>
      </c>
    </row>
    <row r="211" spans="1:22" ht="12.2" customHeight="1">
      <c r="A211" s="125" t="s">
        <v>364</v>
      </c>
      <c r="B211" s="126">
        <v>180</v>
      </c>
      <c r="C211" s="127">
        <v>5</v>
      </c>
      <c r="D211" s="127">
        <v>4.5</v>
      </c>
      <c r="E211" s="127">
        <v>8.1</v>
      </c>
      <c r="F211" s="127">
        <v>101.7</v>
      </c>
      <c r="G211" s="128">
        <v>0.05</v>
      </c>
      <c r="H211" s="128">
        <v>1.26</v>
      </c>
      <c r="I211" s="128">
        <v>0.05</v>
      </c>
      <c r="J211" s="128">
        <v>0</v>
      </c>
      <c r="K211" s="128">
        <v>0</v>
      </c>
      <c r="L211" s="128">
        <v>0.31</v>
      </c>
      <c r="M211" s="128">
        <v>216</v>
      </c>
      <c r="N211" s="128">
        <v>25.2</v>
      </c>
      <c r="O211" s="128">
        <v>171</v>
      </c>
      <c r="P211" s="128">
        <v>0</v>
      </c>
      <c r="Q211" s="128">
        <v>262.8</v>
      </c>
      <c r="R211" s="128">
        <v>0</v>
      </c>
      <c r="S211" s="128">
        <v>0.04</v>
      </c>
      <c r="T211" s="128">
        <v>0</v>
      </c>
      <c r="U211" s="129" t="s">
        <v>253</v>
      </c>
      <c r="V211" s="129" t="s">
        <v>250</v>
      </c>
    </row>
    <row r="212" spans="1:22" ht="12.2" customHeight="1">
      <c r="A212" s="125" t="s">
        <v>50</v>
      </c>
      <c r="B212" s="126">
        <v>50</v>
      </c>
      <c r="C212" s="127">
        <v>3.8</v>
      </c>
      <c r="D212" s="127">
        <v>0.3</v>
      </c>
      <c r="E212" s="127">
        <v>25.1</v>
      </c>
      <c r="F212" s="127">
        <v>118.4</v>
      </c>
      <c r="G212" s="128">
        <v>0.08</v>
      </c>
      <c r="H212" s="128">
        <v>0</v>
      </c>
      <c r="I212" s="128">
        <v>0</v>
      </c>
      <c r="J212" s="128">
        <v>0.98</v>
      </c>
      <c r="K212" s="128">
        <v>0</v>
      </c>
      <c r="L212" s="128">
        <v>0.03</v>
      </c>
      <c r="M212" s="128">
        <v>11.5</v>
      </c>
      <c r="N212" s="128">
        <v>16.5</v>
      </c>
      <c r="O212" s="128">
        <v>42</v>
      </c>
      <c r="P212" s="128">
        <v>1</v>
      </c>
      <c r="Q212" s="128">
        <v>64.5</v>
      </c>
      <c r="R212" s="128">
        <v>0</v>
      </c>
      <c r="S212" s="128">
        <v>0.01</v>
      </c>
      <c r="T212" s="128">
        <v>0</v>
      </c>
      <c r="U212" s="129" t="s">
        <v>64</v>
      </c>
      <c r="V212" s="129" t="s">
        <v>254</v>
      </c>
    </row>
    <row r="213" spans="1:22" ht="12.2" customHeight="1">
      <c r="A213" s="125" t="s">
        <v>37</v>
      </c>
      <c r="B213" s="126">
        <v>20</v>
      </c>
      <c r="C213" s="127">
        <v>1.3</v>
      </c>
      <c r="D213" s="127">
        <v>0.2</v>
      </c>
      <c r="E213" s="127">
        <v>8.5</v>
      </c>
      <c r="F213" s="127">
        <v>40.799999999999997</v>
      </c>
      <c r="G213" s="128">
        <v>0.04</v>
      </c>
      <c r="H213" s="128">
        <v>0</v>
      </c>
      <c r="I213" s="128">
        <v>0</v>
      </c>
      <c r="J213" s="128">
        <v>0.44</v>
      </c>
      <c r="K213" s="128">
        <v>0</v>
      </c>
      <c r="L213" s="128">
        <v>0.02</v>
      </c>
      <c r="M213" s="128">
        <v>3.6</v>
      </c>
      <c r="N213" s="128">
        <v>3.8</v>
      </c>
      <c r="O213" s="128">
        <v>17.399999999999999</v>
      </c>
      <c r="P213" s="128">
        <v>0.8</v>
      </c>
      <c r="Q213" s="128">
        <v>27.2</v>
      </c>
      <c r="R213" s="128">
        <v>1.1200000000000001</v>
      </c>
      <c r="S213" s="128">
        <v>0</v>
      </c>
      <c r="T213" s="128">
        <v>0</v>
      </c>
      <c r="U213" s="129" t="s">
        <v>64</v>
      </c>
      <c r="V213" s="129" t="s">
        <v>254</v>
      </c>
    </row>
    <row r="214" spans="1:22" ht="21.6" customHeight="1">
      <c r="A214" s="130" t="s">
        <v>39</v>
      </c>
      <c r="B214" s="131">
        <f>SUM(B209:B213)</f>
        <v>550</v>
      </c>
      <c r="C214" s="124">
        <f t="shared" ref="C214:F214" si="63">SUM(C209:C213)</f>
        <v>22.800000000000004</v>
      </c>
      <c r="D214" s="124">
        <f t="shared" si="63"/>
        <v>23.2</v>
      </c>
      <c r="E214" s="124">
        <f t="shared" si="63"/>
        <v>77.2</v>
      </c>
      <c r="F214" s="124">
        <f t="shared" si="63"/>
        <v>657.3</v>
      </c>
      <c r="G214" s="124">
        <f t="shared" ref="G214:T214" si="64">SUM(G209:G213)</f>
        <v>0.64</v>
      </c>
      <c r="H214" s="124">
        <f t="shared" si="64"/>
        <v>21.66</v>
      </c>
      <c r="I214" s="124">
        <f t="shared" si="64"/>
        <v>0.08</v>
      </c>
      <c r="J214" s="124">
        <f t="shared" si="64"/>
        <v>3.82</v>
      </c>
      <c r="K214" s="124">
        <f t="shared" si="64"/>
        <v>0.03</v>
      </c>
      <c r="L214" s="124">
        <f t="shared" si="64"/>
        <v>0.55000000000000004</v>
      </c>
      <c r="M214" s="124">
        <f t="shared" si="64"/>
        <v>270.70000000000005</v>
      </c>
      <c r="N214" s="124">
        <f t="shared" si="64"/>
        <v>100.47999999999999</v>
      </c>
      <c r="O214" s="124">
        <f t="shared" si="64"/>
        <v>440.23</v>
      </c>
      <c r="P214" s="124">
        <f t="shared" si="64"/>
        <v>6.6000000000000005</v>
      </c>
      <c r="Q214" s="124">
        <f t="shared" si="64"/>
        <v>1621.44</v>
      </c>
      <c r="R214" s="124">
        <f t="shared" si="64"/>
        <v>15.73</v>
      </c>
      <c r="S214" s="124">
        <f t="shared" si="64"/>
        <v>0.15</v>
      </c>
      <c r="T214" s="124">
        <f t="shared" si="64"/>
        <v>0</v>
      </c>
      <c r="U214" s="132"/>
      <c r="V214" s="132"/>
    </row>
    <row r="215" spans="1:22" ht="14.65" customHeight="1">
      <c r="A215" s="158" t="s">
        <v>255</v>
      </c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</row>
    <row r="216" spans="1:22" s="138" customFormat="1" ht="12.2" customHeight="1">
      <c r="A216" s="133" t="s">
        <v>380</v>
      </c>
      <c r="B216" s="134">
        <v>100</v>
      </c>
      <c r="C216" s="135">
        <f>0.5*100/60</f>
        <v>0.83333333333333337</v>
      </c>
      <c r="D216" s="135">
        <f>0.1*100/60</f>
        <v>0.16666666666666666</v>
      </c>
      <c r="E216" s="135">
        <f>1.5*100/60</f>
        <v>2.5</v>
      </c>
      <c r="F216" s="135">
        <f>8.4*100/60</f>
        <v>14</v>
      </c>
      <c r="G216" s="136">
        <f>0.02*100/60</f>
        <v>3.3333333333333333E-2</v>
      </c>
      <c r="H216" s="136">
        <f>6*100/60</f>
        <v>10</v>
      </c>
      <c r="I216" s="136">
        <f>0.01*100/60</f>
        <v>1.6666666666666666E-2</v>
      </c>
      <c r="J216" s="136">
        <f>0.06*100/60</f>
        <v>0.1</v>
      </c>
      <c r="K216" s="136">
        <v>0</v>
      </c>
      <c r="L216" s="136">
        <f>0.02*100/60</f>
        <v>3.3333333333333333E-2</v>
      </c>
      <c r="M216" s="136">
        <f>13.8*100/60</f>
        <v>23</v>
      </c>
      <c r="N216" s="136">
        <f>8.4*100/60</f>
        <v>14</v>
      </c>
      <c r="O216" s="136">
        <f>25.2*100/60</f>
        <v>42</v>
      </c>
      <c r="P216" s="136">
        <f>0.6*100/60</f>
        <v>1</v>
      </c>
      <c r="Q216" s="136">
        <v>84.6</v>
      </c>
      <c r="R216" s="136">
        <v>1.8</v>
      </c>
      <c r="S216" s="136">
        <v>0.01</v>
      </c>
      <c r="T216" s="136">
        <v>0</v>
      </c>
      <c r="U216" s="137" t="s">
        <v>379</v>
      </c>
      <c r="V216" s="137" t="s">
        <v>54</v>
      </c>
    </row>
    <row r="217" spans="1:22" ht="12.2" customHeight="1">
      <c r="A217" s="125" t="s">
        <v>258</v>
      </c>
      <c r="B217" s="126">
        <v>250</v>
      </c>
      <c r="C217" s="127">
        <v>2.7</v>
      </c>
      <c r="D217" s="127">
        <v>5.0999999999999996</v>
      </c>
      <c r="E217" s="127">
        <v>16.2</v>
      </c>
      <c r="F217" s="127">
        <v>123.1</v>
      </c>
      <c r="G217" s="128">
        <v>0.06</v>
      </c>
      <c r="H217" s="128">
        <v>14.71</v>
      </c>
      <c r="I217" s="128">
        <v>0.26</v>
      </c>
      <c r="J217" s="128">
        <v>2.4300000000000002</v>
      </c>
      <c r="K217" s="128">
        <v>0</v>
      </c>
      <c r="L217" s="128">
        <v>0.06</v>
      </c>
      <c r="M217" s="128">
        <v>66.72</v>
      </c>
      <c r="N217" s="128">
        <v>33.479999999999997</v>
      </c>
      <c r="O217" s="128">
        <v>63.77</v>
      </c>
      <c r="P217" s="128">
        <v>1.5</v>
      </c>
      <c r="Q217" s="128">
        <v>535.86</v>
      </c>
      <c r="R217" s="128">
        <v>6.6</v>
      </c>
      <c r="S217" s="128">
        <v>0.04</v>
      </c>
      <c r="T217" s="128">
        <v>0</v>
      </c>
      <c r="U217" s="129" t="s">
        <v>257</v>
      </c>
      <c r="V217" s="129" t="s">
        <v>214</v>
      </c>
    </row>
    <row r="218" spans="1:22" ht="12.2" customHeight="1">
      <c r="A218" s="125" t="s">
        <v>259</v>
      </c>
      <c r="B218" s="126">
        <v>180</v>
      </c>
      <c r="C218" s="127">
        <v>7.5</v>
      </c>
      <c r="D218" s="127">
        <v>11.2</v>
      </c>
      <c r="E218" s="127">
        <v>21.7</v>
      </c>
      <c r="F218" s="127">
        <v>183.6</v>
      </c>
      <c r="G218" s="128">
        <v>0.14000000000000001</v>
      </c>
      <c r="H218" s="128">
        <v>12.15</v>
      </c>
      <c r="I218" s="128">
        <v>7.0000000000000007E-2</v>
      </c>
      <c r="J218" s="128">
        <v>3.36</v>
      </c>
      <c r="K218" s="128">
        <v>0.05</v>
      </c>
      <c r="L218" s="128">
        <v>0.14000000000000001</v>
      </c>
      <c r="M218" s="128">
        <v>161.57</v>
      </c>
      <c r="N218" s="128">
        <v>37.93</v>
      </c>
      <c r="O218" s="128">
        <v>165.15</v>
      </c>
      <c r="P218" s="128">
        <v>1.7</v>
      </c>
      <c r="Q218" s="128">
        <v>844.17</v>
      </c>
      <c r="R218" s="128">
        <v>8.2100000000000009</v>
      </c>
      <c r="S218" s="128">
        <v>0.05</v>
      </c>
      <c r="T218" s="128">
        <v>0</v>
      </c>
      <c r="U218" s="129" t="s">
        <v>257</v>
      </c>
      <c r="V218" s="129" t="s">
        <v>214</v>
      </c>
    </row>
    <row r="219" spans="1:22" ht="12.2" customHeight="1">
      <c r="A219" s="125" t="s">
        <v>260</v>
      </c>
      <c r="B219" s="126">
        <v>100</v>
      </c>
      <c r="C219" s="127">
        <v>13.2</v>
      </c>
      <c r="D219" s="127">
        <v>10.1</v>
      </c>
      <c r="E219" s="127">
        <v>14</v>
      </c>
      <c r="F219" s="127">
        <v>183.9</v>
      </c>
      <c r="G219" s="128">
        <v>0.09</v>
      </c>
      <c r="H219" s="128">
        <v>3.26</v>
      </c>
      <c r="I219" s="128">
        <v>0.1</v>
      </c>
      <c r="J219" s="128">
        <v>2.2799999999999998</v>
      </c>
      <c r="K219" s="128">
        <v>0.42</v>
      </c>
      <c r="L219" s="128">
        <v>0.17</v>
      </c>
      <c r="M219" s="128">
        <v>40.89</v>
      </c>
      <c r="N219" s="128">
        <v>28.75</v>
      </c>
      <c r="O219" s="128">
        <v>171.52</v>
      </c>
      <c r="P219" s="128">
        <v>2.4900000000000002</v>
      </c>
      <c r="Q219" s="128">
        <v>234.51</v>
      </c>
      <c r="R219" s="128">
        <v>7.56</v>
      </c>
      <c r="S219" s="128">
        <v>0.08</v>
      </c>
      <c r="T219" s="128">
        <v>0.02</v>
      </c>
      <c r="U219" s="129" t="s">
        <v>257</v>
      </c>
      <c r="V219" s="129" t="s">
        <v>214</v>
      </c>
    </row>
    <row r="220" spans="1:22" ht="12.2" customHeight="1">
      <c r="A220" s="125" t="s">
        <v>261</v>
      </c>
      <c r="B220" s="126">
        <v>180</v>
      </c>
      <c r="C220" s="127">
        <v>0.5</v>
      </c>
      <c r="D220" s="127">
        <v>0.2</v>
      </c>
      <c r="E220" s="127">
        <v>30.6</v>
      </c>
      <c r="F220" s="127">
        <v>136.1</v>
      </c>
      <c r="G220" s="128">
        <v>0.01</v>
      </c>
      <c r="H220" s="128">
        <v>69.08</v>
      </c>
      <c r="I220" s="128">
        <v>0.13</v>
      </c>
      <c r="J220" s="128">
        <v>0</v>
      </c>
      <c r="K220" s="128">
        <v>0</v>
      </c>
      <c r="L220" s="128">
        <v>0.04</v>
      </c>
      <c r="M220" s="128">
        <v>16.2</v>
      </c>
      <c r="N220" s="128">
        <v>4.0199999999999996</v>
      </c>
      <c r="O220" s="128">
        <v>2.4</v>
      </c>
      <c r="P220" s="128">
        <v>0.42</v>
      </c>
      <c r="Q220" s="128">
        <v>9.11</v>
      </c>
      <c r="R220" s="128">
        <v>0</v>
      </c>
      <c r="S220" s="128">
        <v>0</v>
      </c>
      <c r="T220" s="128">
        <v>0</v>
      </c>
      <c r="U220" s="129" t="s">
        <v>257</v>
      </c>
      <c r="V220" s="129" t="s">
        <v>214</v>
      </c>
    </row>
    <row r="221" spans="1:22" ht="12.2" customHeight="1">
      <c r="A221" s="125" t="s">
        <v>50</v>
      </c>
      <c r="B221" s="126">
        <v>50</v>
      </c>
      <c r="C221" s="127">
        <v>3.8</v>
      </c>
      <c r="D221" s="127">
        <v>0.3</v>
      </c>
      <c r="E221" s="127">
        <v>25.1</v>
      </c>
      <c r="F221" s="127">
        <v>118.4</v>
      </c>
      <c r="G221" s="128">
        <v>0.08</v>
      </c>
      <c r="H221" s="128">
        <v>0</v>
      </c>
      <c r="I221" s="128">
        <v>0</v>
      </c>
      <c r="J221" s="128">
        <v>0.98</v>
      </c>
      <c r="K221" s="128">
        <v>0</v>
      </c>
      <c r="L221" s="128">
        <v>0.03</v>
      </c>
      <c r="M221" s="128">
        <v>11.5</v>
      </c>
      <c r="N221" s="128">
        <v>16.5</v>
      </c>
      <c r="O221" s="128">
        <v>42</v>
      </c>
      <c r="P221" s="128">
        <v>1</v>
      </c>
      <c r="Q221" s="128">
        <v>64.5</v>
      </c>
      <c r="R221" s="128">
        <v>0</v>
      </c>
      <c r="S221" s="128">
        <v>0.01</v>
      </c>
      <c r="T221" s="128">
        <v>0</v>
      </c>
      <c r="U221" s="129" t="s">
        <v>64</v>
      </c>
      <c r="V221" s="129" t="s">
        <v>254</v>
      </c>
    </row>
    <row r="222" spans="1:22" ht="12.2" customHeight="1">
      <c r="A222" s="125" t="s">
        <v>37</v>
      </c>
      <c r="B222" s="126">
        <v>30</v>
      </c>
      <c r="C222" s="127">
        <v>2</v>
      </c>
      <c r="D222" s="127">
        <v>0.3</v>
      </c>
      <c r="E222" s="127">
        <v>12.7</v>
      </c>
      <c r="F222" s="127">
        <v>61.2</v>
      </c>
      <c r="G222" s="128">
        <v>0.05</v>
      </c>
      <c r="H222" s="128">
        <v>0</v>
      </c>
      <c r="I222" s="128">
        <v>0</v>
      </c>
      <c r="J222" s="128">
        <v>0.66</v>
      </c>
      <c r="K222" s="128">
        <v>0</v>
      </c>
      <c r="L222" s="128">
        <v>0.02</v>
      </c>
      <c r="M222" s="128">
        <v>5.4</v>
      </c>
      <c r="N222" s="128">
        <v>5.7</v>
      </c>
      <c r="O222" s="128">
        <v>26.1</v>
      </c>
      <c r="P222" s="128">
        <v>1.2</v>
      </c>
      <c r="Q222" s="128">
        <v>40.799999999999997</v>
      </c>
      <c r="R222" s="128">
        <v>1.68</v>
      </c>
      <c r="S222" s="128">
        <v>0</v>
      </c>
      <c r="T222" s="128">
        <v>0</v>
      </c>
      <c r="U222" s="129" t="s">
        <v>64</v>
      </c>
      <c r="V222" s="129" t="s">
        <v>254</v>
      </c>
    </row>
    <row r="223" spans="1:22" ht="21.6" customHeight="1">
      <c r="A223" s="130" t="s">
        <v>39</v>
      </c>
      <c r="B223" s="131">
        <f>SUM(B216:B222)</f>
        <v>890</v>
      </c>
      <c r="C223" s="124">
        <f t="shared" ref="C223:F223" si="65">SUM(C216:C222)</f>
        <v>30.533333333333335</v>
      </c>
      <c r="D223" s="124">
        <f t="shared" si="65"/>
        <v>27.366666666666664</v>
      </c>
      <c r="E223" s="124">
        <f t="shared" si="65"/>
        <v>122.8</v>
      </c>
      <c r="F223" s="124">
        <f t="shared" si="65"/>
        <v>820.30000000000007</v>
      </c>
      <c r="G223" s="124">
        <f t="shared" ref="G223:T223" si="66">SUM(G216:G222)</f>
        <v>0.46333333333333337</v>
      </c>
      <c r="H223" s="124">
        <f t="shared" si="66"/>
        <v>109.19999999999999</v>
      </c>
      <c r="I223" s="124">
        <f t="shared" si="66"/>
        <v>0.57666666666666666</v>
      </c>
      <c r="J223" s="124">
        <f t="shared" si="66"/>
        <v>9.81</v>
      </c>
      <c r="K223" s="124">
        <f t="shared" si="66"/>
        <v>0.47</v>
      </c>
      <c r="L223" s="124">
        <f t="shared" si="66"/>
        <v>0.49333333333333329</v>
      </c>
      <c r="M223" s="124">
        <f t="shared" si="66"/>
        <v>325.27999999999997</v>
      </c>
      <c r="N223" s="124">
        <f t="shared" si="66"/>
        <v>140.38</v>
      </c>
      <c r="O223" s="124">
        <f t="shared" si="66"/>
        <v>512.94000000000005</v>
      </c>
      <c r="P223" s="124">
        <f t="shared" si="66"/>
        <v>9.3099999999999987</v>
      </c>
      <c r="Q223" s="124">
        <f t="shared" si="66"/>
        <v>1813.55</v>
      </c>
      <c r="R223" s="124">
        <f t="shared" si="66"/>
        <v>25.849999999999998</v>
      </c>
      <c r="S223" s="124">
        <f t="shared" si="66"/>
        <v>0.19</v>
      </c>
      <c r="T223" s="124">
        <f t="shared" si="66"/>
        <v>0.02</v>
      </c>
      <c r="U223" s="132"/>
      <c r="V223" s="132"/>
    </row>
    <row r="224" spans="1:22" ht="14.65" customHeight="1">
      <c r="A224" s="158" t="s">
        <v>262</v>
      </c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</row>
    <row r="225" spans="1:22" ht="12.2" customHeight="1">
      <c r="A225" s="125" t="s">
        <v>263</v>
      </c>
      <c r="B225" s="126">
        <v>100</v>
      </c>
      <c r="C225" s="127">
        <v>6.5</v>
      </c>
      <c r="D225" s="127">
        <v>5.0999999999999996</v>
      </c>
      <c r="E225" s="127">
        <v>17.5</v>
      </c>
      <c r="F225" s="127">
        <v>122.9</v>
      </c>
      <c r="G225" s="128">
        <v>0</v>
      </c>
      <c r="H225" s="128">
        <v>0</v>
      </c>
      <c r="I225" s="128">
        <v>0</v>
      </c>
      <c r="J225" s="128">
        <v>0.04</v>
      </c>
      <c r="K225" s="128">
        <v>0</v>
      </c>
      <c r="L225" s="128">
        <v>0</v>
      </c>
      <c r="M225" s="128">
        <v>0.19</v>
      </c>
      <c r="N225" s="128">
        <v>0.28999999999999998</v>
      </c>
      <c r="O225" s="128">
        <v>0.77</v>
      </c>
      <c r="P225" s="128">
        <v>0.02</v>
      </c>
      <c r="Q225" s="128">
        <v>1.32</v>
      </c>
      <c r="R225" s="128">
        <v>0.03</v>
      </c>
      <c r="S225" s="128">
        <v>0</v>
      </c>
      <c r="T225" s="128">
        <v>0</v>
      </c>
      <c r="U225" s="129" t="s">
        <v>264</v>
      </c>
      <c r="V225" s="129" t="s">
        <v>225</v>
      </c>
    </row>
    <row r="226" spans="1:22" ht="12.2" customHeight="1">
      <c r="A226" s="125" t="s">
        <v>265</v>
      </c>
      <c r="B226" s="126">
        <v>20</v>
      </c>
      <c r="C226" s="127">
        <v>4.5999999999999996</v>
      </c>
      <c r="D226" s="127">
        <v>5.9</v>
      </c>
      <c r="E226" s="127">
        <v>0</v>
      </c>
      <c r="F226" s="127">
        <v>72.8</v>
      </c>
      <c r="G226" s="128">
        <v>0.01</v>
      </c>
      <c r="H226" s="128">
        <v>0.14000000000000001</v>
      </c>
      <c r="I226" s="128">
        <v>0.06</v>
      </c>
      <c r="J226" s="128">
        <v>0.06</v>
      </c>
      <c r="K226" s="128">
        <v>0</v>
      </c>
      <c r="L226" s="128">
        <v>0.06</v>
      </c>
      <c r="M226" s="128">
        <v>176</v>
      </c>
      <c r="N226" s="128">
        <v>7</v>
      </c>
      <c r="O226" s="128">
        <v>100</v>
      </c>
      <c r="P226" s="128">
        <v>0.2</v>
      </c>
      <c r="Q226" s="128">
        <v>17.600000000000001</v>
      </c>
      <c r="R226" s="128">
        <v>0</v>
      </c>
      <c r="S226" s="128">
        <v>0.01</v>
      </c>
      <c r="T226" s="128">
        <v>0</v>
      </c>
      <c r="U226" s="129" t="s">
        <v>228</v>
      </c>
      <c r="V226" s="129" t="s">
        <v>250</v>
      </c>
    </row>
    <row r="227" spans="1:22" ht="12.2" customHeight="1">
      <c r="A227" s="125" t="s">
        <v>78</v>
      </c>
      <c r="B227" s="126">
        <v>200</v>
      </c>
      <c r="C227" s="127">
        <v>0</v>
      </c>
      <c r="D227" s="127">
        <v>0</v>
      </c>
      <c r="E227" s="127">
        <v>7.7</v>
      </c>
      <c r="F227" s="127">
        <v>31</v>
      </c>
      <c r="G227" s="128">
        <v>0</v>
      </c>
      <c r="H227" s="128">
        <v>0</v>
      </c>
      <c r="I227" s="128">
        <v>0</v>
      </c>
      <c r="J227" s="128">
        <v>0</v>
      </c>
      <c r="K227" s="128">
        <v>0</v>
      </c>
      <c r="L227" s="128">
        <v>0</v>
      </c>
      <c r="M227" s="128">
        <v>8.24</v>
      </c>
      <c r="N227" s="128">
        <v>1.8</v>
      </c>
      <c r="O227" s="128">
        <v>0</v>
      </c>
      <c r="P227" s="128">
        <v>0</v>
      </c>
      <c r="Q227" s="128">
        <v>0.84</v>
      </c>
      <c r="R227" s="128">
        <v>0</v>
      </c>
      <c r="S227" s="128">
        <v>0</v>
      </c>
      <c r="T227" s="128">
        <v>0</v>
      </c>
      <c r="U227" s="129" t="s">
        <v>266</v>
      </c>
      <c r="V227" s="129" t="s">
        <v>225</v>
      </c>
    </row>
    <row r="228" spans="1:22" ht="12.2" customHeight="1">
      <c r="A228" s="125" t="s">
        <v>227</v>
      </c>
      <c r="B228" s="126">
        <v>30</v>
      </c>
      <c r="C228" s="127">
        <v>2.2999999999999998</v>
      </c>
      <c r="D228" s="127">
        <v>2.9</v>
      </c>
      <c r="E228" s="127">
        <v>22.3</v>
      </c>
      <c r="F228" s="127">
        <v>125.1</v>
      </c>
      <c r="G228" s="128">
        <v>0.02</v>
      </c>
      <c r="H228" s="128">
        <v>0</v>
      </c>
      <c r="I228" s="128">
        <v>0</v>
      </c>
      <c r="J228" s="128">
        <v>0</v>
      </c>
      <c r="K228" s="128">
        <v>0</v>
      </c>
      <c r="L228" s="128">
        <v>0.02</v>
      </c>
      <c r="M228" s="128">
        <v>8.6999999999999993</v>
      </c>
      <c r="N228" s="128">
        <v>6</v>
      </c>
      <c r="O228" s="128">
        <v>27</v>
      </c>
      <c r="P228" s="128">
        <v>0.63</v>
      </c>
      <c r="Q228" s="128">
        <v>33</v>
      </c>
      <c r="R228" s="128">
        <v>0</v>
      </c>
      <c r="S228" s="128">
        <v>0</v>
      </c>
      <c r="T228" s="128">
        <v>0</v>
      </c>
      <c r="U228" s="129" t="s">
        <v>64</v>
      </c>
      <c r="V228" s="129"/>
    </row>
    <row r="229" spans="1:22" ht="12.2" customHeight="1">
      <c r="A229" s="130" t="s">
        <v>39</v>
      </c>
      <c r="B229" s="131">
        <f>SUM(B225:B228)</f>
        <v>350</v>
      </c>
      <c r="C229" s="124">
        <f t="shared" ref="C229:F229" si="67">SUM(C225:C228)</f>
        <v>13.399999999999999</v>
      </c>
      <c r="D229" s="124">
        <f t="shared" si="67"/>
        <v>13.9</v>
      </c>
      <c r="E229" s="124">
        <f t="shared" si="67"/>
        <v>47.5</v>
      </c>
      <c r="F229" s="124">
        <f t="shared" si="67"/>
        <v>351.79999999999995</v>
      </c>
      <c r="G229" s="124">
        <f t="shared" ref="G229:T229" si="68">SUM(G225:G228)</f>
        <v>0.03</v>
      </c>
      <c r="H229" s="124">
        <f t="shared" si="68"/>
        <v>0.14000000000000001</v>
      </c>
      <c r="I229" s="124">
        <f t="shared" si="68"/>
        <v>0.06</v>
      </c>
      <c r="J229" s="124">
        <f t="shared" si="68"/>
        <v>0.1</v>
      </c>
      <c r="K229" s="124">
        <f t="shared" si="68"/>
        <v>0</v>
      </c>
      <c r="L229" s="124">
        <f t="shared" si="68"/>
        <v>0.08</v>
      </c>
      <c r="M229" s="124">
        <f t="shared" si="68"/>
        <v>193.13</v>
      </c>
      <c r="N229" s="124">
        <f t="shared" si="68"/>
        <v>15.09</v>
      </c>
      <c r="O229" s="124">
        <f t="shared" si="68"/>
        <v>127.77</v>
      </c>
      <c r="P229" s="124">
        <f t="shared" si="68"/>
        <v>0.85</v>
      </c>
      <c r="Q229" s="124">
        <f t="shared" si="68"/>
        <v>52.760000000000005</v>
      </c>
      <c r="R229" s="124">
        <f t="shared" si="68"/>
        <v>0.03</v>
      </c>
      <c r="S229" s="124">
        <f t="shared" si="68"/>
        <v>0.01</v>
      </c>
      <c r="T229" s="124">
        <f t="shared" si="68"/>
        <v>0</v>
      </c>
      <c r="U229" s="132"/>
      <c r="V229" s="132"/>
    </row>
    <row r="230" spans="1:22" ht="21.6" customHeight="1">
      <c r="A230" s="157" t="s">
        <v>57</v>
      </c>
      <c r="B230" s="157"/>
      <c r="C230" s="140">
        <f>C229+C223+C214</f>
        <v>66.733333333333348</v>
      </c>
      <c r="D230" s="140">
        <f t="shared" ref="D230:F230" si="69">D229+D223+D214</f>
        <v>64.466666666666669</v>
      </c>
      <c r="E230" s="140">
        <f t="shared" si="69"/>
        <v>247.5</v>
      </c>
      <c r="F230" s="140">
        <f t="shared" si="69"/>
        <v>1829.3999999999999</v>
      </c>
      <c r="G230" s="140">
        <f t="shared" ref="G230:T230" si="70">G229+G223+G214</f>
        <v>1.1333333333333333</v>
      </c>
      <c r="H230" s="140">
        <f t="shared" si="70"/>
        <v>131</v>
      </c>
      <c r="I230" s="140">
        <f t="shared" si="70"/>
        <v>0.71666666666666667</v>
      </c>
      <c r="J230" s="140">
        <f t="shared" si="70"/>
        <v>13.73</v>
      </c>
      <c r="K230" s="140">
        <f t="shared" si="70"/>
        <v>0.5</v>
      </c>
      <c r="L230" s="140">
        <f t="shared" si="70"/>
        <v>1.1233333333333333</v>
      </c>
      <c r="M230" s="140">
        <f t="shared" si="70"/>
        <v>789.11</v>
      </c>
      <c r="N230" s="140">
        <f t="shared" si="70"/>
        <v>255.95</v>
      </c>
      <c r="O230" s="140">
        <f t="shared" si="70"/>
        <v>1080.94</v>
      </c>
      <c r="P230" s="140">
        <f t="shared" si="70"/>
        <v>16.759999999999998</v>
      </c>
      <c r="Q230" s="140">
        <f t="shared" si="70"/>
        <v>3487.75</v>
      </c>
      <c r="R230" s="140">
        <f t="shared" si="70"/>
        <v>41.61</v>
      </c>
      <c r="S230" s="140">
        <f t="shared" si="70"/>
        <v>0.35</v>
      </c>
      <c r="T230" s="140">
        <f t="shared" si="70"/>
        <v>0.02</v>
      </c>
      <c r="U230" s="132"/>
      <c r="V230" s="132"/>
    </row>
    <row r="231" spans="1:22" ht="28.35" customHeight="1">
      <c r="A231" s="160" t="s">
        <v>229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</row>
    <row r="232" spans="1:22" ht="13.35" customHeight="1">
      <c r="A232" s="162" t="s">
        <v>1</v>
      </c>
      <c r="B232" s="159" t="s">
        <v>2</v>
      </c>
      <c r="C232" s="161" t="s">
        <v>3</v>
      </c>
      <c r="D232" s="161"/>
      <c r="E232" s="161"/>
      <c r="F232" s="163" t="s">
        <v>4</v>
      </c>
      <c r="G232" s="161" t="s">
        <v>230</v>
      </c>
      <c r="H232" s="161"/>
      <c r="I232" s="161"/>
      <c r="J232" s="161"/>
      <c r="K232" s="161"/>
      <c r="L232" s="161"/>
      <c r="M232" s="161" t="s">
        <v>231</v>
      </c>
      <c r="N232" s="161"/>
      <c r="O232" s="161"/>
      <c r="P232" s="161"/>
      <c r="Q232" s="161"/>
      <c r="R232" s="161"/>
      <c r="S232" s="161"/>
      <c r="T232" s="161"/>
      <c r="U232" s="159" t="s">
        <v>232</v>
      </c>
      <c r="V232" s="159" t="s">
        <v>233</v>
      </c>
    </row>
    <row r="233" spans="1:22" ht="26.65" customHeight="1">
      <c r="A233" s="162"/>
      <c r="B233" s="159"/>
      <c r="C233" s="124" t="s">
        <v>9</v>
      </c>
      <c r="D233" s="124" t="s">
        <v>10</v>
      </c>
      <c r="E233" s="124" t="s">
        <v>11</v>
      </c>
      <c r="F233" s="163"/>
      <c r="G233" s="124" t="s">
        <v>234</v>
      </c>
      <c r="H233" s="124" t="s">
        <v>235</v>
      </c>
      <c r="I233" s="124" t="s">
        <v>236</v>
      </c>
      <c r="J233" s="124" t="s">
        <v>237</v>
      </c>
      <c r="K233" s="124" t="s">
        <v>238</v>
      </c>
      <c r="L233" s="124" t="s">
        <v>239</v>
      </c>
      <c r="M233" s="124" t="s">
        <v>240</v>
      </c>
      <c r="N233" s="124" t="s">
        <v>241</v>
      </c>
      <c r="O233" s="124" t="s">
        <v>242</v>
      </c>
      <c r="P233" s="124" t="s">
        <v>243</v>
      </c>
      <c r="Q233" s="124" t="s">
        <v>244</v>
      </c>
      <c r="R233" s="124" t="s">
        <v>245</v>
      </c>
      <c r="S233" s="124" t="s">
        <v>246</v>
      </c>
      <c r="T233" s="124" t="s">
        <v>247</v>
      </c>
      <c r="U233" s="159"/>
      <c r="V233" s="159"/>
    </row>
    <row r="234" spans="1:22" ht="14.65" customHeight="1">
      <c r="A234" s="158" t="s">
        <v>248</v>
      </c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</row>
    <row r="235" spans="1:22" ht="12.2" customHeight="1">
      <c r="A235" s="125" t="s">
        <v>267</v>
      </c>
      <c r="B235" s="126">
        <v>100</v>
      </c>
      <c r="C235" s="127">
        <v>1.8</v>
      </c>
      <c r="D235" s="127">
        <v>5.0999999999999996</v>
      </c>
      <c r="E235" s="127">
        <v>6.2</v>
      </c>
      <c r="F235" s="127">
        <v>78.8</v>
      </c>
      <c r="G235" s="128">
        <v>0.06</v>
      </c>
      <c r="H235" s="128">
        <v>2.57</v>
      </c>
      <c r="I235" s="128">
        <v>1.23</v>
      </c>
      <c r="J235" s="128">
        <v>2.89</v>
      </c>
      <c r="K235" s="128">
        <v>0</v>
      </c>
      <c r="L235" s="128">
        <v>0.05</v>
      </c>
      <c r="M235" s="128">
        <v>34.31</v>
      </c>
      <c r="N235" s="128">
        <v>27.4</v>
      </c>
      <c r="O235" s="128">
        <v>49.22</v>
      </c>
      <c r="P235" s="128">
        <v>0.77</v>
      </c>
      <c r="Q235" s="128">
        <v>156.37</v>
      </c>
      <c r="R235" s="128">
        <v>3.09</v>
      </c>
      <c r="S235" s="128">
        <v>0.03</v>
      </c>
      <c r="T235" s="128">
        <v>0</v>
      </c>
      <c r="U235" s="129" t="s">
        <v>257</v>
      </c>
      <c r="V235" s="129" t="s">
        <v>250</v>
      </c>
    </row>
    <row r="236" spans="1:22" ht="12.2" customHeight="1">
      <c r="A236" s="125" t="s">
        <v>268</v>
      </c>
      <c r="B236" s="126">
        <v>180</v>
      </c>
      <c r="C236" s="127">
        <v>6.7</v>
      </c>
      <c r="D236" s="127">
        <v>11</v>
      </c>
      <c r="E236" s="127">
        <v>27.9</v>
      </c>
      <c r="F236" s="127">
        <v>202.35</v>
      </c>
      <c r="G236" s="128">
        <v>0.16</v>
      </c>
      <c r="H236" s="128">
        <v>12.72</v>
      </c>
      <c r="I236" s="128">
        <v>0.48</v>
      </c>
      <c r="J236" s="128">
        <v>2.86</v>
      </c>
      <c r="K236" s="128">
        <v>1.1100000000000001</v>
      </c>
      <c r="L236" s="128">
        <v>0.27</v>
      </c>
      <c r="M236" s="128">
        <v>61.71</v>
      </c>
      <c r="N236" s="128">
        <v>41.6</v>
      </c>
      <c r="O236" s="128">
        <v>173.29</v>
      </c>
      <c r="P236" s="128">
        <v>2.64</v>
      </c>
      <c r="Q236" s="128">
        <v>847.74</v>
      </c>
      <c r="R236" s="128">
        <v>16.97</v>
      </c>
      <c r="S236" s="128">
        <v>0.08</v>
      </c>
      <c r="T236" s="128">
        <v>0.02</v>
      </c>
      <c r="U236" s="129" t="s">
        <v>257</v>
      </c>
      <c r="V236" s="129" t="s">
        <v>214</v>
      </c>
    </row>
    <row r="237" spans="1:22" ht="12.2" customHeight="1">
      <c r="A237" s="125" t="s">
        <v>269</v>
      </c>
      <c r="B237" s="126">
        <v>130</v>
      </c>
      <c r="C237" s="127">
        <v>8.9</v>
      </c>
      <c r="D237" s="127">
        <v>6.3</v>
      </c>
      <c r="E237" s="127">
        <v>8.4</v>
      </c>
      <c r="F237" s="127">
        <v>163.1</v>
      </c>
      <c r="G237" s="128">
        <v>0.11</v>
      </c>
      <c r="H237" s="128">
        <v>1.64</v>
      </c>
      <c r="I237" s="128">
        <v>0.59</v>
      </c>
      <c r="J237" s="128">
        <v>0.99</v>
      </c>
      <c r="K237" s="128">
        <v>0.37</v>
      </c>
      <c r="L237" s="128">
        <v>0.17</v>
      </c>
      <c r="M237" s="128">
        <v>69.09</v>
      </c>
      <c r="N237" s="128">
        <v>59.92</v>
      </c>
      <c r="O237" s="128">
        <v>249.89</v>
      </c>
      <c r="P237" s="128">
        <v>1.46</v>
      </c>
      <c r="Q237" s="128">
        <v>493</v>
      </c>
      <c r="R237" s="128">
        <v>138</v>
      </c>
      <c r="S237" s="128">
        <v>0.57999999999999996</v>
      </c>
      <c r="T237" s="128">
        <v>0.02</v>
      </c>
      <c r="U237" s="129" t="s">
        <v>270</v>
      </c>
      <c r="V237" s="129" t="s">
        <v>271</v>
      </c>
    </row>
    <row r="238" spans="1:22" ht="12.2" customHeight="1">
      <c r="A238" s="125" t="s">
        <v>55</v>
      </c>
      <c r="B238" s="126">
        <v>200</v>
      </c>
      <c r="C238" s="127">
        <v>1</v>
      </c>
      <c r="D238" s="127">
        <v>0.2</v>
      </c>
      <c r="E238" s="127">
        <v>19.600000000000001</v>
      </c>
      <c r="F238" s="127">
        <v>83.4</v>
      </c>
      <c r="G238" s="128">
        <v>0.02</v>
      </c>
      <c r="H238" s="128">
        <v>1.6</v>
      </c>
      <c r="I238" s="128">
        <v>0</v>
      </c>
      <c r="J238" s="128">
        <v>0</v>
      </c>
      <c r="K238" s="128">
        <v>0</v>
      </c>
      <c r="L238" s="128">
        <v>0.02</v>
      </c>
      <c r="M238" s="128">
        <v>12.6</v>
      </c>
      <c r="N238" s="128">
        <v>7.2</v>
      </c>
      <c r="O238" s="128">
        <v>12.6</v>
      </c>
      <c r="P238" s="128">
        <v>2.52</v>
      </c>
      <c r="Q238" s="128">
        <v>240</v>
      </c>
      <c r="R238" s="128">
        <v>2</v>
      </c>
      <c r="S238" s="128">
        <v>0</v>
      </c>
      <c r="T238" s="128">
        <v>0</v>
      </c>
      <c r="U238" s="129" t="s">
        <v>222</v>
      </c>
      <c r="V238" s="129" t="s">
        <v>225</v>
      </c>
    </row>
    <row r="239" spans="1:22" ht="12.2" customHeight="1">
      <c r="A239" s="125" t="s">
        <v>37</v>
      </c>
      <c r="B239" s="126">
        <v>30</v>
      </c>
      <c r="C239" s="127">
        <v>2</v>
      </c>
      <c r="D239" s="127">
        <v>0.3</v>
      </c>
      <c r="E239" s="127">
        <v>12.7</v>
      </c>
      <c r="F239" s="127">
        <v>61.2</v>
      </c>
      <c r="G239" s="128">
        <v>0.05</v>
      </c>
      <c r="H239" s="128">
        <v>0</v>
      </c>
      <c r="I239" s="128">
        <v>0</v>
      </c>
      <c r="J239" s="128">
        <v>0.66</v>
      </c>
      <c r="K239" s="128">
        <v>0</v>
      </c>
      <c r="L239" s="128">
        <v>0.02</v>
      </c>
      <c r="M239" s="128">
        <v>5.4</v>
      </c>
      <c r="N239" s="128">
        <v>5.7</v>
      </c>
      <c r="O239" s="128">
        <v>26.1</v>
      </c>
      <c r="P239" s="128">
        <v>1.2</v>
      </c>
      <c r="Q239" s="128">
        <v>40.799999999999997</v>
      </c>
      <c r="R239" s="128">
        <v>1.68</v>
      </c>
      <c r="S239" s="128">
        <v>0</v>
      </c>
      <c r="T239" s="128">
        <v>0</v>
      </c>
      <c r="U239" s="129" t="s">
        <v>64</v>
      </c>
      <c r="V239" s="129" t="s">
        <v>254</v>
      </c>
    </row>
    <row r="240" spans="1:22" ht="12.2" customHeight="1">
      <c r="A240" s="125" t="s">
        <v>50</v>
      </c>
      <c r="B240" s="126">
        <v>30</v>
      </c>
      <c r="C240" s="127">
        <v>2.2999999999999998</v>
      </c>
      <c r="D240" s="127">
        <v>0.2</v>
      </c>
      <c r="E240" s="127">
        <v>15.1</v>
      </c>
      <c r="F240" s="127">
        <v>71</v>
      </c>
      <c r="G240" s="128">
        <v>0.05</v>
      </c>
      <c r="H240" s="128">
        <v>0</v>
      </c>
      <c r="I240" s="128">
        <v>0</v>
      </c>
      <c r="J240" s="128">
        <v>0.59</v>
      </c>
      <c r="K240" s="128">
        <v>0</v>
      </c>
      <c r="L240" s="128">
        <v>0.02</v>
      </c>
      <c r="M240" s="128">
        <v>6.9</v>
      </c>
      <c r="N240" s="128">
        <v>9.9</v>
      </c>
      <c r="O240" s="128">
        <v>25.2</v>
      </c>
      <c r="P240" s="128">
        <v>0.6</v>
      </c>
      <c r="Q240" s="128">
        <v>38.700000000000003</v>
      </c>
      <c r="R240" s="128">
        <v>0</v>
      </c>
      <c r="S240" s="128">
        <v>0</v>
      </c>
      <c r="T240" s="128">
        <v>0</v>
      </c>
      <c r="U240" s="129" t="s">
        <v>64</v>
      </c>
      <c r="V240" s="129" t="s">
        <v>271</v>
      </c>
    </row>
    <row r="241" spans="1:22" ht="21.6" customHeight="1">
      <c r="A241" s="130" t="s">
        <v>39</v>
      </c>
      <c r="B241" s="131">
        <f>SUM(B235:B240)</f>
        <v>670</v>
      </c>
      <c r="C241" s="124">
        <f t="shared" ref="C241:F241" si="71">SUM(C235:C240)</f>
        <v>22.7</v>
      </c>
      <c r="D241" s="124">
        <f t="shared" si="71"/>
        <v>23.1</v>
      </c>
      <c r="E241" s="124">
        <f t="shared" si="71"/>
        <v>89.899999999999991</v>
      </c>
      <c r="F241" s="124">
        <f t="shared" si="71"/>
        <v>659.85</v>
      </c>
      <c r="G241" s="124">
        <f t="shared" ref="G241:T241" si="72">SUM(G235:G240)</f>
        <v>0.45</v>
      </c>
      <c r="H241" s="124">
        <f t="shared" si="72"/>
        <v>18.53</v>
      </c>
      <c r="I241" s="124">
        <f t="shared" si="72"/>
        <v>2.2999999999999998</v>
      </c>
      <c r="J241" s="124">
        <f t="shared" si="72"/>
        <v>7.99</v>
      </c>
      <c r="K241" s="124">
        <f t="shared" si="72"/>
        <v>1.48</v>
      </c>
      <c r="L241" s="124">
        <f t="shared" si="72"/>
        <v>0.55000000000000004</v>
      </c>
      <c r="M241" s="124">
        <f t="shared" si="72"/>
        <v>190.01000000000002</v>
      </c>
      <c r="N241" s="124">
        <f t="shared" si="72"/>
        <v>151.72</v>
      </c>
      <c r="O241" s="124">
        <f t="shared" si="72"/>
        <v>536.30000000000007</v>
      </c>
      <c r="P241" s="124">
        <f t="shared" si="72"/>
        <v>9.19</v>
      </c>
      <c r="Q241" s="124">
        <f t="shared" si="72"/>
        <v>1816.6100000000001</v>
      </c>
      <c r="R241" s="124">
        <f t="shared" si="72"/>
        <v>161.74</v>
      </c>
      <c r="S241" s="124">
        <f t="shared" si="72"/>
        <v>0.69</v>
      </c>
      <c r="T241" s="124">
        <f t="shared" si="72"/>
        <v>0.04</v>
      </c>
      <c r="U241" s="132"/>
      <c r="V241" s="132"/>
    </row>
    <row r="242" spans="1:22" ht="14.65" customHeight="1">
      <c r="A242" s="158" t="s">
        <v>255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</row>
    <row r="243" spans="1:22" s="138" customFormat="1" ht="12.2" customHeight="1">
      <c r="A243" s="133" t="s">
        <v>378</v>
      </c>
      <c r="B243" s="134">
        <v>100</v>
      </c>
      <c r="C243" s="135">
        <f>0.7*100/60</f>
        <v>1.1666666666666667</v>
      </c>
      <c r="D243" s="135">
        <f>0.1*100/60</f>
        <v>0.16666666666666666</v>
      </c>
      <c r="E243" s="135">
        <f>2.3*100/60</f>
        <v>3.833333333333333</v>
      </c>
      <c r="F243" s="135">
        <f>14.4*100/60</f>
        <v>24</v>
      </c>
      <c r="G243" s="136">
        <f>0.04*100/60</f>
        <v>6.6666666666666666E-2</v>
      </c>
      <c r="H243" s="136">
        <f>15*100/60</f>
        <v>25</v>
      </c>
      <c r="I243" s="136">
        <f>0.1*100/60</f>
        <v>0.16666666666666666</v>
      </c>
      <c r="J243" s="136">
        <f>0.23*100/60</f>
        <v>0.38333333333333336</v>
      </c>
      <c r="K243" s="136">
        <f>0.1*100/60</f>
        <v>0.16666666666666666</v>
      </c>
      <c r="L243" s="136">
        <f>0.02*100/60</f>
        <v>3.3333333333333333E-2</v>
      </c>
      <c r="M243" s="136">
        <f>8.4*100/60</f>
        <v>14</v>
      </c>
      <c r="N243" s="136">
        <f>12*100/60</f>
        <v>20</v>
      </c>
      <c r="O243" s="136">
        <f>15.6*100/60</f>
        <v>26</v>
      </c>
      <c r="P243" s="136">
        <f>0.6*100/60</f>
        <v>1</v>
      </c>
      <c r="Q243" s="136">
        <f>174*100/60</f>
        <v>290</v>
      </c>
      <c r="R243" s="136">
        <v>1.2</v>
      </c>
      <c r="S243" s="136">
        <v>0</v>
      </c>
      <c r="T243" s="136">
        <v>0</v>
      </c>
      <c r="U243" s="137" t="s">
        <v>379</v>
      </c>
      <c r="V243" s="137" t="s">
        <v>54</v>
      </c>
    </row>
    <row r="244" spans="1:22" ht="12.2" customHeight="1">
      <c r="A244" s="125" t="s">
        <v>273</v>
      </c>
      <c r="B244" s="126">
        <v>250</v>
      </c>
      <c r="C244" s="127">
        <v>1.8</v>
      </c>
      <c r="D244" s="127">
        <v>4.4000000000000004</v>
      </c>
      <c r="E244" s="127">
        <v>10.8</v>
      </c>
      <c r="F244" s="127">
        <v>93</v>
      </c>
      <c r="G244" s="128">
        <v>0.06</v>
      </c>
      <c r="H244" s="128">
        <v>8.5</v>
      </c>
      <c r="I244" s="128">
        <v>0.21</v>
      </c>
      <c r="J244" s="128">
        <v>1.34</v>
      </c>
      <c r="K244" s="128">
        <v>0.04</v>
      </c>
      <c r="L244" s="128">
        <v>0.05</v>
      </c>
      <c r="M244" s="128">
        <v>36.340000000000003</v>
      </c>
      <c r="N244" s="128">
        <v>21.41</v>
      </c>
      <c r="O244" s="128">
        <v>47.81</v>
      </c>
      <c r="P244" s="128">
        <v>0.91</v>
      </c>
      <c r="Q244" s="128">
        <v>367.04</v>
      </c>
      <c r="R244" s="128">
        <v>3.9</v>
      </c>
      <c r="S244" s="128">
        <v>0.02</v>
      </c>
      <c r="T244" s="128">
        <v>0</v>
      </c>
      <c r="U244" s="129" t="s">
        <v>274</v>
      </c>
      <c r="V244" s="129" t="s">
        <v>250</v>
      </c>
    </row>
    <row r="245" spans="1:22" ht="12.2" customHeight="1">
      <c r="A245" s="125" t="s">
        <v>365</v>
      </c>
      <c r="B245" s="126">
        <v>200</v>
      </c>
      <c r="C245" s="127">
        <v>13.6</v>
      </c>
      <c r="D245" s="127">
        <v>13.7</v>
      </c>
      <c r="E245" s="127">
        <v>35</v>
      </c>
      <c r="F245" s="127">
        <v>273.10000000000002</v>
      </c>
      <c r="G245" s="128">
        <v>0.34</v>
      </c>
      <c r="H245" s="128">
        <v>18.48</v>
      </c>
      <c r="I245" s="128">
        <v>8.76</v>
      </c>
      <c r="J245" s="128">
        <v>5.4</v>
      </c>
      <c r="K245" s="128">
        <v>1.34</v>
      </c>
      <c r="L245" s="128">
        <v>2.2400000000000002</v>
      </c>
      <c r="M245" s="128">
        <v>113.88</v>
      </c>
      <c r="N245" s="128">
        <v>47.17</v>
      </c>
      <c r="O245" s="128">
        <v>497.8</v>
      </c>
      <c r="P245" s="128">
        <v>9.1300000000000008</v>
      </c>
      <c r="Q245" s="128">
        <v>637.44000000000005</v>
      </c>
      <c r="R245" s="128">
        <v>26.43</v>
      </c>
      <c r="S245" s="128">
        <v>0.28999999999999998</v>
      </c>
      <c r="T245" s="128">
        <v>0.06</v>
      </c>
      <c r="U245" s="129" t="s">
        <v>257</v>
      </c>
      <c r="V245" s="129" t="s">
        <v>214</v>
      </c>
    </row>
    <row r="246" spans="1:22" ht="12.2" customHeight="1">
      <c r="A246" s="125" t="s">
        <v>276</v>
      </c>
      <c r="B246" s="126">
        <v>25</v>
      </c>
      <c r="C246" s="127">
        <v>0.3</v>
      </c>
      <c r="D246" s="127">
        <v>3.7</v>
      </c>
      <c r="E246" s="127">
        <v>2.2999999999999998</v>
      </c>
      <c r="F246" s="127">
        <v>44</v>
      </c>
      <c r="G246" s="128">
        <v>0.01</v>
      </c>
      <c r="H246" s="128">
        <v>0.74</v>
      </c>
      <c r="I246" s="128">
        <v>0.09</v>
      </c>
      <c r="J246" s="128">
        <v>1.66</v>
      </c>
      <c r="K246" s="128">
        <v>0</v>
      </c>
      <c r="L246" s="128">
        <v>0.01</v>
      </c>
      <c r="M246" s="128">
        <v>7.04</v>
      </c>
      <c r="N246" s="128">
        <v>3.64</v>
      </c>
      <c r="O246" s="128">
        <v>7.35</v>
      </c>
      <c r="P246" s="128">
        <v>0.16</v>
      </c>
      <c r="Q246" s="128">
        <v>40.22</v>
      </c>
      <c r="R246" s="128">
        <v>0.6</v>
      </c>
      <c r="S246" s="128">
        <v>0</v>
      </c>
      <c r="T246" s="128">
        <v>0</v>
      </c>
      <c r="U246" s="129" t="s">
        <v>257</v>
      </c>
      <c r="V246" s="129" t="s">
        <v>214</v>
      </c>
    </row>
    <row r="247" spans="1:22" ht="12.2" customHeight="1">
      <c r="A247" s="125" t="s">
        <v>191</v>
      </c>
      <c r="B247" s="126">
        <v>180</v>
      </c>
      <c r="C247" s="127">
        <v>5.2</v>
      </c>
      <c r="D247" s="127">
        <v>4.5</v>
      </c>
      <c r="E247" s="127">
        <v>7.2</v>
      </c>
      <c r="F247" s="127">
        <v>95.4</v>
      </c>
      <c r="G247" s="128">
        <v>0.09</v>
      </c>
      <c r="H247" s="128">
        <v>1.54</v>
      </c>
      <c r="I247" s="128">
        <v>0.06</v>
      </c>
      <c r="J247" s="128">
        <v>0.15</v>
      </c>
      <c r="K247" s="128">
        <v>0</v>
      </c>
      <c r="L247" s="128">
        <v>0.37</v>
      </c>
      <c r="M247" s="128">
        <v>264</v>
      </c>
      <c r="N247" s="128">
        <v>30.8</v>
      </c>
      <c r="O247" s="128">
        <v>209</v>
      </c>
      <c r="P247" s="128">
        <v>0.22</v>
      </c>
      <c r="Q247" s="128">
        <v>321.2</v>
      </c>
      <c r="R247" s="128">
        <v>19.8</v>
      </c>
      <c r="S247" s="128">
        <v>0.04</v>
      </c>
      <c r="T247" s="128">
        <v>0</v>
      </c>
      <c r="U247" s="129" t="s">
        <v>253</v>
      </c>
      <c r="V247" s="129" t="s">
        <v>250</v>
      </c>
    </row>
    <row r="248" spans="1:22" ht="12.2" customHeight="1">
      <c r="A248" s="125" t="s">
        <v>50</v>
      </c>
      <c r="B248" s="126">
        <v>50</v>
      </c>
      <c r="C248" s="127">
        <v>3.8</v>
      </c>
      <c r="D248" s="127">
        <v>0.3</v>
      </c>
      <c r="E248" s="127">
        <v>25.1</v>
      </c>
      <c r="F248" s="127">
        <v>118.4</v>
      </c>
      <c r="G248" s="128">
        <v>0.08</v>
      </c>
      <c r="H248" s="128">
        <v>0</v>
      </c>
      <c r="I248" s="128">
        <v>0</v>
      </c>
      <c r="J248" s="128">
        <v>0.98</v>
      </c>
      <c r="K248" s="128">
        <v>0</v>
      </c>
      <c r="L248" s="128">
        <v>0.03</v>
      </c>
      <c r="M248" s="128">
        <v>11.5</v>
      </c>
      <c r="N248" s="128">
        <v>16.5</v>
      </c>
      <c r="O248" s="128">
        <v>42</v>
      </c>
      <c r="P248" s="128">
        <v>1</v>
      </c>
      <c r="Q248" s="128">
        <v>64.5</v>
      </c>
      <c r="R248" s="128">
        <v>0</v>
      </c>
      <c r="S248" s="128">
        <v>0.01</v>
      </c>
      <c r="T248" s="128">
        <v>0</v>
      </c>
      <c r="U248" s="129" t="s">
        <v>64</v>
      </c>
      <c r="V248" s="129" t="s">
        <v>254</v>
      </c>
    </row>
    <row r="249" spans="1:22" ht="12.2" customHeight="1">
      <c r="A249" s="125" t="s">
        <v>37</v>
      </c>
      <c r="B249" s="126">
        <v>30</v>
      </c>
      <c r="C249" s="127">
        <v>2</v>
      </c>
      <c r="D249" s="127">
        <v>0.3</v>
      </c>
      <c r="E249" s="127">
        <v>12.7</v>
      </c>
      <c r="F249" s="127">
        <v>61.2</v>
      </c>
      <c r="G249" s="128">
        <v>0.05</v>
      </c>
      <c r="H249" s="128">
        <v>0</v>
      </c>
      <c r="I249" s="128">
        <v>0</v>
      </c>
      <c r="J249" s="128">
        <v>0.66</v>
      </c>
      <c r="K249" s="128">
        <v>0</v>
      </c>
      <c r="L249" s="128">
        <v>0.02</v>
      </c>
      <c r="M249" s="128">
        <v>5.4</v>
      </c>
      <c r="N249" s="128">
        <v>5.7</v>
      </c>
      <c r="O249" s="128">
        <v>26.1</v>
      </c>
      <c r="P249" s="128">
        <v>1.2</v>
      </c>
      <c r="Q249" s="128">
        <v>40.799999999999997</v>
      </c>
      <c r="R249" s="128">
        <v>1.68</v>
      </c>
      <c r="S249" s="128">
        <v>0</v>
      </c>
      <c r="T249" s="128">
        <v>0</v>
      </c>
      <c r="U249" s="129" t="s">
        <v>64</v>
      </c>
      <c r="V249" s="129" t="s">
        <v>254</v>
      </c>
    </row>
    <row r="250" spans="1:22" ht="12.2" customHeight="1">
      <c r="A250" s="125" t="s">
        <v>357</v>
      </c>
      <c r="B250" s="126">
        <v>200</v>
      </c>
      <c r="C250" s="127">
        <v>5.6</v>
      </c>
      <c r="D250" s="127">
        <v>4.9000000000000004</v>
      </c>
      <c r="E250" s="127">
        <v>9.3000000000000007</v>
      </c>
      <c r="F250" s="127">
        <v>104.8</v>
      </c>
      <c r="G250" s="128">
        <v>0.05</v>
      </c>
      <c r="H250" s="128">
        <v>1.04</v>
      </c>
      <c r="I250" s="128">
        <v>0.03</v>
      </c>
      <c r="J250" s="128">
        <v>0</v>
      </c>
      <c r="K250" s="128">
        <v>0</v>
      </c>
      <c r="L250" s="128">
        <v>0.21</v>
      </c>
      <c r="M250" s="128">
        <v>204</v>
      </c>
      <c r="N250" s="128">
        <v>22.4</v>
      </c>
      <c r="O250" s="128">
        <v>144</v>
      </c>
      <c r="P250" s="128">
        <v>0.16</v>
      </c>
      <c r="Q250" s="128">
        <v>292</v>
      </c>
      <c r="R250" s="128">
        <v>18</v>
      </c>
      <c r="S250" s="128">
        <v>0</v>
      </c>
      <c r="T250" s="128">
        <v>0</v>
      </c>
      <c r="U250" s="129" t="s">
        <v>277</v>
      </c>
      <c r="V250" s="129" t="s">
        <v>278</v>
      </c>
    </row>
    <row r="251" spans="1:22" ht="21.6" customHeight="1">
      <c r="A251" s="130" t="s">
        <v>39</v>
      </c>
      <c r="B251" s="131">
        <f>SUM(B243:B250)</f>
        <v>1035</v>
      </c>
      <c r="C251" s="124">
        <f t="shared" ref="C251:F251" si="73">SUM(C243:C250)</f>
        <v>33.466666666666669</v>
      </c>
      <c r="D251" s="124">
        <f t="shared" si="73"/>
        <v>31.966666666666669</v>
      </c>
      <c r="E251" s="124">
        <f t="shared" si="73"/>
        <v>106.23333333333333</v>
      </c>
      <c r="F251" s="124">
        <f t="shared" si="73"/>
        <v>813.9</v>
      </c>
      <c r="G251" s="124">
        <f t="shared" ref="G251:T251" si="74">SUM(G243:G250)</f>
        <v>0.7466666666666667</v>
      </c>
      <c r="H251" s="124">
        <f t="shared" si="74"/>
        <v>55.300000000000004</v>
      </c>
      <c r="I251" s="124">
        <f t="shared" si="74"/>
        <v>9.3166666666666664</v>
      </c>
      <c r="J251" s="124">
        <f t="shared" si="74"/>
        <v>10.573333333333334</v>
      </c>
      <c r="K251" s="124">
        <f t="shared" si="74"/>
        <v>1.5466666666666669</v>
      </c>
      <c r="L251" s="124">
        <f t="shared" si="74"/>
        <v>2.9633333333333334</v>
      </c>
      <c r="M251" s="124">
        <f t="shared" si="74"/>
        <v>656.16</v>
      </c>
      <c r="N251" s="124">
        <f t="shared" si="74"/>
        <v>167.61999999999998</v>
      </c>
      <c r="O251" s="124">
        <f t="shared" si="74"/>
        <v>1000.0600000000001</v>
      </c>
      <c r="P251" s="124">
        <f t="shared" si="74"/>
        <v>13.780000000000001</v>
      </c>
      <c r="Q251" s="124">
        <f t="shared" si="74"/>
        <v>2053.1999999999998</v>
      </c>
      <c r="R251" s="124">
        <f t="shared" si="74"/>
        <v>71.610000000000014</v>
      </c>
      <c r="S251" s="124">
        <f t="shared" si="74"/>
        <v>0.36</v>
      </c>
      <c r="T251" s="124">
        <f t="shared" si="74"/>
        <v>0.06</v>
      </c>
      <c r="U251" s="132"/>
      <c r="V251" s="132"/>
    </row>
    <row r="252" spans="1:22" ht="14.65" customHeight="1">
      <c r="A252" s="158" t="s">
        <v>262</v>
      </c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</row>
    <row r="253" spans="1:22" ht="12.2" customHeight="1">
      <c r="A253" s="125" t="s">
        <v>279</v>
      </c>
      <c r="B253" s="126">
        <v>150</v>
      </c>
      <c r="C253" s="127">
        <v>8.8000000000000007</v>
      </c>
      <c r="D253" s="127">
        <v>13.4</v>
      </c>
      <c r="E253" s="127">
        <v>24.9</v>
      </c>
      <c r="F253" s="127">
        <v>262.10000000000002</v>
      </c>
      <c r="G253" s="128">
        <v>0.08</v>
      </c>
      <c r="H253" s="128">
        <v>0.14000000000000001</v>
      </c>
      <c r="I253" s="128">
        <v>0.13</v>
      </c>
      <c r="J253" s="128">
        <v>2.94</v>
      </c>
      <c r="K253" s="128">
        <v>0.89</v>
      </c>
      <c r="L253" s="128">
        <v>0.18</v>
      </c>
      <c r="M253" s="128">
        <v>56.72</v>
      </c>
      <c r="N253" s="128">
        <v>12.63</v>
      </c>
      <c r="O253" s="128">
        <v>108.7</v>
      </c>
      <c r="P253" s="128">
        <v>1.45</v>
      </c>
      <c r="Q253" s="128">
        <v>132.07</v>
      </c>
      <c r="R253" s="128">
        <v>10</v>
      </c>
      <c r="S253" s="128">
        <v>0.03</v>
      </c>
      <c r="T253" s="128">
        <v>0.02</v>
      </c>
      <c r="U253" s="129" t="s">
        <v>280</v>
      </c>
      <c r="V253" s="129" t="s">
        <v>250</v>
      </c>
    </row>
    <row r="254" spans="1:22" ht="12.2" customHeight="1">
      <c r="A254" s="125" t="s">
        <v>135</v>
      </c>
      <c r="B254" s="126">
        <v>180</v>
      </c>
      <c r="C254" s="127">
        <v>0.1</v>
      </c>
      <c r="D254" s="127">
        <v>0.1</v>
      </c>
      <c r="E254" s="127">
        <v>13.9</v>
      </c>
      <c r="F254" s="127">
        <v>58.2</v>
      </c>
      <c r="G254" s="128">
        <v>0.01</v>
      </c>
      <c r="H254" s="128">
        <v>1.44</v>
      </c>
      <c r="I254" s="128">
        <v>0</v>
      </c>
      <c r="J254" s="128">
        <v>0.23</v>
      </c>
      <c r="K254" s="128">
        <v>0</v>
      </c>
      <c r="L254" s="128">
        <v>0.01</v>
      </c>
      <c r="M254" s="128">
        <v>11.65</v>
      </c>
      <c r="N254" s="128">
        <v>3.99</v>
      </c>
      <c r="O254" s="128">
        <v>3.56</v>
      </c>
      <c r="P254" s="128">
        <v>0.71</v>
      </c>
      <c r="Q254" s="128">
        <v>100.87</v>
      </c>
      <c r="R254" s="128">
        <v>0.72</v>
      </c>
      <c r="S254" s="128">
        <v>0</v>
      </c>
      <c r="T254" s="128">
        <v>0</v>
      </c>
      <c r="U254" s="129" t="s">
        <v>281</v>
      </c>
      <c r="V254" s="129" t="s">
        <v>250</v>
      </c>
    </row>
    <row r="255" spans="1:22" ht="12.2" customHeight="1">
      <c r="A255" s="125" t="s">
        <v>37</v>
      </c>
      <c r="B255" s="126">
        <v>20</v>
      </c>
      <c r="C255" s="127">
        <v>1.1000000000000001</v>
      </c>
      <c r="D255" s="127">
        <v>0.2</v>
      </c>
      <c r="E255" s="127">
        <v>9.9</v>
      </c>
      <c r="F255" s="127">
        <v>46</v>
      </c>
      <c r="G255" s="128">
        <v>0</v>
      </c>
      <c r="H255" s="128">
        <v>0</v>
      </c>
      <c r="I255" s="128">
        <v>0</v>
      </c>
      <c r="J255" s="128">
        <v>0</v>
      </c>
      <c r="K255" s="128">
        <v>0</v>
      </c>
      <c r="L255" s="128">
        <v>0</v>
      </c>
      <c r="M255" s="128">
        <v>0</v>
      </c>
      <c r="N255" s="128">
        <v>0</v>
      </c>
      <c r="O255" s="128">
        <v>0</v>
      </c>
      <c r="P255" s="128">
        <v>0</v>
      </c>
      <c r="Q255" s="128">
        <v>0</v>
      </c>
      <c r="R255" s="128">
        <v>0</v>
      </c>
      <c r="S255" s="128">
        <v>0</v>
      </c>
      <c r="T255" s="128">
        <v>0</v>
      </c>
      <c r="U255" s="129"/>
      <c r="V255" s="129" t="s">
        <v>254</v>
      </c>
    </row>
    <row r="256" spans="1:22" ht="12.2" customHeight="1">
      <c r="A256" s="130" t="s">
        <v>39</v>
      </c>
      <c r="B256" s="131">
        <f>SUM(B253:B255)</f>
        <v>350</v>
      </c>
      <c r="C256" s="124">
        <f t="shared" ref="C256:F256" si="75">SUM(C253:C255)</f>
        <v>10</v>
      </c>
      <c r="D256" s="124">
        <f t="shared" si="75"/>
        <v>13.7</v>
      </c>
      <c r="E256" s="124">
        <f t="shared" si="75"/>
        <v>48.699999999999996</v>
      </c>
      <c r="F256" s="124">
        <f t="shared" si="75"/>
        <v>366.3</v>
      </c>
      <c r="G256" s="124">
        <f t="shared" ref="G256:T256" si="76">SUM(G253:G255)</f>
        <v>0.09</v>
      </c>
      <c r="H256" s="124">
        <f t="shared" si="76"/>
        <v>1.58</v>
      </c>
      <c r="I256" s="124">
        <f t="shared" si="76"/>
        <v>0.13</v>
      </c>
      <c r="J256" s="124">
        <f t="shared" si="76"/>
        <v>3.17</v>
      </c>
      <c r="K256" s="124">
        <f t="shared" si="76"/>
        <v>0.89</v>
      </c>
      <c r="L256" s="124">
        <f t="shared" si="76"/>
        <v>0.19</v>
      </c>
      <c r="M256" s="124">
        <f t="shared" si="76"/>
        <v>68.37</v>
      </c>
      <c r="N256" s="124">
        <f t="shared" si="76"/>
        <v>16.62</v>
      </c>
      <c r="O256" s="124">
        <f t="shared" si="76"/>
        <v>112.26</v>
      </c>
      <c r="P256" s="124">
        <f t="shared" si="76"/>
        <v>2.16</v>
      </c>
      <c r="Q256" s="124">
        <f t="shared" si="76"/>
        <v>232.94</v>
      </c>
      <c r="R256" s="124">
        <f t="shared" si="76"/>
        <v>10.72</v>
      </c>
      <c r="S256" s="124">
        <f t="shared" si="76"/>
        <v>0.03</v>
      </c>
      <c r="T256" s="124">
        <f t="shared" si="76"/>
        <v>0.02</v>
      </c>
      <c r="U256" s="132"/>
      <c r="V256" s="132"/>
    </row>
    <row r="257" spans="1:22" ht="21.6" customHeight="1">
      <c r="A257" s="157" t="s">
        <v>57</v>
      </c>
      <c r="B257" s="157"/>
      <c r="C257" s="140">
        <f>C256+C251+C241</f>
        <v>66.166666666666671</v>
      </c>
      <c r="D257" s="140">
        <f t="shared" ref="D257:F257" si="77">D256+D251+D241</f>
        <v>68.76666666666668</v>
      </c>
      <c r="E257" s="140">
        <f t="shared" si="77"/>
        <v>244.83333333333331</v>
      </c>
      <c r="F257" s="140">
        <f t="shared" si="77"/>
        <v>1840.0500000000002</v>
      </c>
      <c r="G257" s="140">
        <f t="shared" ref="G257:T257" si="78">G256+G251+G241</f>
        <v>1.2866666666666666</v>
      </c>
      <c r="H257" s="140">
        <f t="shared" si="78"/>
        <v>75.41</v>
      </c>
      <c r="I257" s="140">
        <f t="shared" si="78"/>
        <v>11.746666666666666</v>
      </c>
      <c r="J257" s="140">
        <f t="shared" si="78"/>
        <v>21.733333333333334</v>
      </c>
      <c r="K257" s="140">
        <f t="shared" si="78"/>
        <v>3.916666666666667</v>
      </c>
      <c r="L257" s="140">
        <f t="shared" si="78"/>
        <v>3.7033333333333331</v>
      </c>
      <c r="M257" s="140">
        <f t="shared" si="78"/>
        <v>914.54</v>
      </c>
      <c r="N257" s="140">
        <f t="shared" si="78"/>
        <v>335.96</v>
      </c>
      <c r="O257" s="140">
        <f t="shared" si="78"/>
        <v>1648.6200000000003</v>
      </c>
      <c r="P257" s="140">
        <f t="shared" si="78"/>
        <v>25.130000000000003</v>
      </c>
      <c r="Q257" s="140">
        <f t="shared" si="78"/>
        <v>4102.75</v>
      </c>
      <c r="R257" s="140">
        <f t="shared" si="78"/>
        <v>244.07000000000002</v>
      </c>
      <c r="S257" s="140">
        <f t="shared" si="78"/>
        <v>1.08</v>
      </c>
      <c r="T257" s="140">
        <f t="shared" si="78"/>
        <v>0.12</v>
      </c>
      <c r="U257" s="132"/>
      <c r="V257" s="132"/>
    </row>
    <row r="258" spans="1:22" ht="14.1" customHeight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</row>
    <row r="259" spans="1:22">
      <c r="A259" s="162" t="s">
        <v>1</v>
      </c>
      <c r="B259" s="165"/>
      <c r="C259" s="153" t="s">
        <v>3</v>
      </c>
      <c r="D259" s="153"/>
      <c r="E259" s="153"/>
      <c r="F259" s="153" t="s">
        <v>4</v>
      </c>
      <c r="G259" s="153" t="s">
        <v>5</v>
      </c>
      <c r="H259" s="153"/>
      <c r="I259" s="153"/>
      <c r="J259" s="153"/>
      <c r="K259" s="153"/>
      <c r="L259" s="153"/>
      <c r="M259" s="153" t="s">
        <v>6</v>
      </c>
      <c r="N259" s="153"/>
      <c r="O259" s="153"/>
      <c r="P259" s="153"/>
      <c r="Q259" s="153"/>
      <c r="R259" s="153"/>
      <c r="S259" s="153"/>
      <c r="T259" s="153"/>
      <c r="U259" s="146"/>
    </row>
    <row r="260" spans="1:22" ht="25.5">
      <c r="A260" s="162"/>
      <c r="B260" s="165"/>
      <c r="C260" s="147" t="s">
        <v>9</v>
      </c>
      <c r="D260" s="147" t="s">
        <v>10</v>
      </c>
      <c r="E260" s="147" t="s">
        <v>11</v>
      </c>
      <c r="F260" s="153"/>
      <c r="G260" s="147" t="s">
        <v>12</v>
      </c>
      <c r="H260" s="147" t="s">
        <v>13</v>
      </c>
      <c r="I260" s="147" t="s">
        <v>14</v>
      </c>
      <c r="J260" s="147" t="s">
        <v>15</v>
      </c>
      <c r="K260" s="147" t="s">
        <v>16</v>
      </c>
      <c r="L260" s="147" t="s">
        <v>17</v>
      </c>
      <c r="M260" s="147" t="s">
        <v>18</v>
      </c>
      <c r="N260" s="147" t="s">
        <v>19</v>
      </c>
      <c r="O260" s="147" t="s">
        <v>20</v>
      </c>
      <c r="P260" s="147" t="s">
        <v>21</v>
      </c>
      <c r="Q260" s="147" t="s">
        <v>22</v>
      </c>
      <c r="R260" s="147" t="s">
        <v>23</v>
      </c>
      <c r="S260" s="147" t="s">
        <v>24</v>
      </c>
      <c r="T260" s="147" t="s">
        <v>25</v>
      </c>
      <c r="U260" s="146">
        <f t="shared" ref="U260" si="79">U259/12</f>
        <v>0</v>
      </c>
    </row>
    <row r="261" spans="1:22" ht="13.5">
      <c r="A261" s="10" t="s">
        <v>283</v>
      </c>
      <c r="B261" s="146"/>
      <c r="C261" s="148">
        <f>C257+C230+C204+C178+C155+C129+C104+C78+C52+C28</f>
        <v>650.36363636363637</v>
      </c>
      <c r="D261" s="148">
        <f>D257+D230+D204+D178+D155+D129+D104+D78+D52+D28</f>
        <v>663.84787878787881</v>
      </c>
      <c r="E261" s="148">
        <f>E257+E230+E204+E178+E155+E129+E104+E78+E52+E28</f>
        <v>2577.3160606060605</v>
      </c>
      <c r="F261" s="148">
        <f>F257+F230+F204+F178+F155+F129+F104+F78+F52+F28</f>
        <v>18966.768181818181</v>
      </c>
      <c r="G261" s="148">
        <f t="shared" ref="G261:T261" si="80">G257+G230+G204+G178+G155+G129+G104+G78+G52+G28</f>
        <v>10.870000000000001</v>
      </c>
      <c r="H261" s="148">
        <f t="shared" si="80"/>
        <v>658.23</v>
      </c>
      <c r="I261" s="148">
        <f t="shared" si="80"/>
        <v>31.843333333333334</v>
      </c>
      <c r="J261" s="148">
        <f t="shared" si="80"/>
        <v>143.88333333333335</v>
      </c>
      <c r="K261" s="148">
        <f t="shared" si="80"/>
        <v>10.216666666666669</v>
      </c>
      <c r="L261" s="148">
        <f t="shared" si="80"/>
        <v>15.966666666666667</v>
      </c>
      <c r="M261" s="148">
        <f t="shared" si="80"/>
        <v>7773.3700000000008</v>
      </c>
      <c r="N261" s="148">
        <f t="shared" si="80"/>
        <v>2943.91</v>
      </c>
      <c r="O261" s="148">
        <f t="shared" si="80"/>
        <v>12147.680000000002</v>
      </c>
      <c r="P261" s="148">
        <f t="shared" si="80"/>
        <v>184.82999999999998</v>
      </c>
      <c r="Q261" s="148">
        <f t="shared" si="80"/>
        <v>33873.520000000004</v>
      </c>
      <c r="R261" s="148">
        <f t="shared" si="80"/>
        <v>1293.3599999999997</v>
      </c>
      <c r="S261" s="148">
        <f t="shared" si="80"/>
        <v>5.92</v>
      </c>
      <c r="T261" s="148">
        <f t="shared" si="80"/>
        <v>0.49999999999999989</v>
      </c>
      <c r="U261" s="146"/>
    </row>
    <row r="262" spans="1:22" ht="13.5">
      <c r="A262" s="10" t="s">
        <v>284</v>
      </c>
      <c r="B262" s="146"/>
      <c r="C262" s="148">
        <f>C261/10</f>
        <v>65.036363636363632</v>
      </c>
      <c r="D262" s="148">
        <f t="shared" ref="D262:T262" si="81">D261/10</f>
        <v>66.384787878787876</v>
      </c>
      <c r="E262" s="148">
        <f t="shared" si="81"/>
        <v>257.73160606060605</v>
      </c>
      <c r="F262" s="148">
        <f t="shared" si="81"/>
        <v>1896.6768181818181</v>
      </c>
      <c r="G262" s="148">
        <f t="shared" si="81"/>
        <v>1.0870000000000002</v>
      </c>
      <c r="H262" s="148">
        <f t="shared" si="81"/>
        <v>65.823000000000008</v>
      </c>
      <c r="I262" s="148">
        <f t="shared" si="81"/>
        <v>3.1843333333333335</v>
      </c>
      <c r="J262" s="148">
        <f t="shared" si="81"/>
        <v>14.388333333333335</v>
      </c>
      <c r="K262" s="148">
        <f t="shared" si="81"/>
        <v>1.0216666666666669</v>
      </c>
      <c r="L262" s="148">
        <f t="shared" si="81"/>
        <v>1.5966666666666667</v>
      </c>
      <c r="M262" s="148">
        <f t="shared" si="81"/>
        <v>777.3370000000001</v>
      </c>
      <c r="N262" s="148">
        <f t="shared" si="81"/>
        <v>294.39099999999996</v>
      </c>
      <c r="O262" s="148">
        <f t="shared" si="81"/>
        <v>1214.7680000000003</v>
      </c>
      <c r="P262" s="148">
        <f t="shared" si="81"/>
        <v>18.482999999999997</v>
      </c>
      <c r="Q262" s="148">
        <f t="shared" si="81"/>
        <v>3387.3520000000003</v>
      </c>
      <c r="R262" s="148">
        <f t="shared" si="81"/>
        <v>129.33599999999996</v>
      </c>
      <c r="S262" s="148">
        <f t="shared" si="81"/>
        <v>0.59199999999999997</v>
      </c>
      <c r="T262" s="148">
        <f t="shared" si="81"/>
        <v>4.9999999999999989E-2</v>
      </c>
    </row>
    <row r="263" spans="1:22" ht="27">
      <c r="A263" s="10" t="s">
        <v>285</v>
      </c>
      <c r="B263" s="146"/>
      <c r="C263" s="148">
        <v>1</v>
      </c>
      <c r="D263" s="148">
        <v>1</v>
      </c>
      <c r="E263" s="148">
        <v>4</v>
      </c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</row>
    <row r="264" spans="1:22" ht="19.899999999999999" customHeight="1">
      <c r="G264" s="30"/>
      <c r="H264" s="30"/>
      <c r="I264" s="149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57"/>
      <c r="V264" s="15"/>
    </row>
    <row r="265" spans="1:22" ht="27.6" customHeight="1"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18"/>
      <c r="V265" s="19"/>
    </row>
    <row r="266" spans="1:22">
      <c r="A266" s="166" t="s">
        <v>290</v>
      </c>
      <c r="B266" s="167"/>
      <c r="C266" s="167"/>
      <c r="D266" s="167"/>
      <c r="E266" s="167"/>
      <c r="F266" s="30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57"/>
      <c r="V266" s="15"/>
    </row>
    <row r="267" spans="1:22" ht="27">
      <c r="A267" s="103" t="s">
        <v>286</v>
      </c>
      <c r="B267" s="16"/>
      <c r="C267" s="17" t="s">
        <v>287</v>
      </c>
      <c r="D267" s="17" t="s">
        <v>288</v>
      </c>
      <c r="E267" s="17" t="s">
        <v>289</v>
      </c>
      <c r="F267" s="21"/>
    </row>
    <row r="268" spans="1:22" ht="13.5">
      <c r="A268" s="103" t="s">
        <v>349</v>
      </c>
      <c r="B268" s="22"/>
      <c r="C268" s="23">
        <f>(B241+B214+B189+B165+B139+B114+B89+B64+B38+B13)/10</f>
        <v>601.5</v>
      </c>
      <c r="D268" s="23">
        <f>(B251+B223+B198+B173+B148+B123+B98+B73+B46+B22)/10</f>
        <v>957.5</v>
      </c>
      <c r="E268" s="23">
        <f>(B256+B229+B203+B177+B154+B128+B103+B77+B51+B27)/10</f>
        <v>377</v>
      </c>
      <c r="F268" s="14"/>
    </row>
  </sheetData>
  <mergeCells count="140">
    <mergeCell ref="A259:A260"/>
    <mergeCell ref="B259:B260"/>
    <mergeCell ref="C259:E259"/>
    <mergeCell ref="F259:F260"/>
    <mergeCell ref="A266:E266"/>
    <mergeCell ref="A23:V23"/>
    <mergeCell ref="A14:V14"/>
    <mergeCell ref="A7:V7"/>
    <mergeCell ref="A47:V47"/>
    <mergeCell ref="A39:V39"/>
    <mergeCell ref="U30:U31"/>
    <mergeCell ref="V30:V31"/>
    <mergeCell ref="A32:V32"/>
    <mergeCell ref="A28:B28"/>
    <mergeCell ref="A29:V29"/>
    <mergeCell ref="C30:E30"/>
    <mergeCell ref="G30:L30"/>
    <mergeCell ref="M30:T30"/>
    <mergeCell ref="A30:A31"/>
    <mergeCell ref="B30:B31"/>
    <mergeCell ref="F30:F31"/>
    <mergeCell ref="A74:V74"/>
    <mergeCell ref="A65:V65"/>
    <mergeCell ref="U55:U56"/>
    <mergeCell ref="A3:V3"/>
    <mergeCell ref="A4:V4"/>
    <mergeCell ref="C5:E5"/>
    <mergeCell ref="G5:L5"/>
    <mergeCell ref="M5:T5"/>
    <mergeCell ref="A5:A6"/>
    <mergeCell ref="B5:B6"/>
    <mergeCell ref="F5:F6"/>
    <mergeCell ref="U5:U6"/>
    <mergeCell ref="V5:V6"/>
    <mergeCell ref="V55:V56"/>
    <mergeCell ref="A57:V57"/>
    <mergeCell ref="A52:B52"/>
    <mergeCell ref="A54:V54"/>
    <mergeCell ref="C55:E55"/>
    <mergeCell ref="G55:L55"/>
    <mergeCell ref="M55:T55"/>
    <mergeCell ref="A55:A56"/>
    <mergeCell ref="B55:B56"/>
    <mergeCell ref="F55:F56"/>
    <mergeCell ref="A104:B104"/>
    <mergeCell ref="A99:V99"/>
    <mergeCell ref="A90:V90"/>
    <mergeCell ref="U81:U82"/>
    <mergeCell ref="V81:V82"/>
    <mergeCell ref="A83:V83"/>
    <mergeCell ref="A78:B78"/>
    <mergeCell ref="A80:V80"/>
    <mergeCell ref="C81:E81"/>
    <mergeCell ref="G81:L81"/>
    <mergeCell ref="M81:T81"/>
    <mergeCell ref="A81:A82"/>
    <mergeCell ref="B81:B82"/>
    <mergeCell ref="F81:F82"/>
    <mergeCell ref="A124:V124"/>
    <mergeCell ref="A115:V115"/>
    <mergeCell ref="A108:V108"/>
    <mergeCell ref="A105:V105"/>
    <mergeCell ref="C106:E106"/>
    <mergeCell ref="G106:L106"/>
    <mergeCell ref="M106:T106"/>
    <mergeCell ref="A106:A107"/>
    <mergeCell ref="B106:B107"/>
    <mergeCell ref="F106:F107"/>
    <mergeCell ref="U106:U107"/>
    <mergeCell ref="V106:V107"/>
    <mergeCell ref="A129:B129"/>
    <mergeCell ref="C131:E131"/>
    <mergeCell ref="A131:A132"/>
    <mergeCell ref="B131:B132"/>
    <mergeCell ref="F131:F132"/>
    <mergeCell ref="A155:B155"/>
    <mergeCell ref="A149:V149"/>
    <mergeCell ref="A140:V140"/>
    <mergeCell ref="U131:U132"/>
    <mergeCell ref="V131:V132"/>
    <mergeCell ref="A133:V133"/>
    <mergeCell ref="A130:V130"/>
    <mergeCell ref="G131:L131"/>
    <mergeCell ref="M131:T131"/>
    <mergeCell ref="A174:V174"/>
    <mergeCell ref="A166:V166"/>
    <mergeCell ref="A159:V159"/>
    <mergeCell ref="A156:V156"/>
    <mergeCell ref="C157:E157"/>
    <mergeCell ref="G157:L157"/>
    <mergeCell ref="M157:T157"/>
    <mergeCell ref="A157:A158"/>
    <mergeCell ref="B157:B158"/>
    <mergeCell ref="F157:F158"/>
    <mergeCell ref="U157:U158"/>
    <mergeCell ref="V157:V158"/>
    <mergeCell ref="U180:U181"/>
    <mergeCell ref="V180:V181"/>
    <mergeCell ref="A182:V182"/>
    <mergeCell ref="A178:B178"/>
    <mergeCell ref="A179:V179"/>
    <mergeCell ref="C180:E180"/>
    <mergeCell ref="G180:L180"/>
    <mergeCell ref="M180:T180"/>
    <mergeCell ref="A180:A181"/>
    <mergeCell ref="B180:B181"/>
    <mergeCell ref="F180:F181"/>
    <mergeCell ref="A205:V205"/>
    <mergeCell ref="C206:E206"/>
    <mergeCell ref="G206:L206"/>
    <mergeCell ref="M206:T206"/>
    <mergeCell ref="A206:A207"/>
    <mergeCell ref="B206:B207"/>
    <mergeCell ref="F206:F207"/>
    <mergeCell ref="A199:V199"/>
    <mergeCell ref="A190:V190"/>
    <mergeCell ref="M259:T259"/>
    <mergeCell ref="G259:L259"/>
    <mergeCell ref="C1:V1"/>
    <mergeCell ref="A258:N258"/>
    <mergeCell ref="A257:B257"/>
    <mergeCell ref="A252:V252"/>
    <mergeCell ref="A242:V242"/>
    <mergeCell ref="U232:U233"/>
    <mergeCell ref="V232:V233"/>
    <mergeCell ref="A234:V234"/>
    <mergeCell ref="A230:B230"/>
    <mergeCell ref="A231:V231"/>
    <mergeCell ref="C232:E232"/>
    <mergeCell ref="G232:L232"/>
    <mergeCell ref="M232:T232"/>
    <mergeCell ref="A232:A233"/>
    <mergeCell ref="B232:B233"/>
    <mergeCell ref="F232:F233"/>
    <mergeCell ref="A224:V224"/>
    <mergeCell ref="A215:V215"/>
    <mergeCell ref="U206:U207"/>
    <mergeCell ref="V206:V207"/>
    <mergeCell ref="A208:V208"/>
    <mergeCell ref="A204:B204"/>
  </mergeCells>
  <pageMargins left="0.39" right="0.39" top="0.39" bottom="0.39" header="0" footer="0"/>
  <pageSetup paperSize="9" scale="68" orientation="landscape" horizontalDpi="300" verticalDpi="300" r:id="rId1"/>
  <rowBreaks count="9" manualBreakCount="9">
    <brk id="28" max="16383" man="1"/>
    <brk id="53" max="16383" man="1"/>
    <brk id="79" max="16383" man="1"/>
    <brk id="104" max="16383" man="1"/>
    <brk id="129" max="16383" man="1"/>
    <brk id="155" max="16383" man="1"/>
    <brk id="178" max="16383" man="1"/>
    <brk id="204" max="16383" man="1"/>
    <brk id="2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68"/>
  <sheetViews>
    <sheetView topLeftCell="A64" workbookViewId="0">
      <selection activeCell="A5" sqref="A5:A6"/>
    </sheetView>
  </sheetViews>
  <sheetFormatPr defaultColWidth="9.1640625" defaultRowHeight="12.75"/>
  <cols>
    <col min="1" max="1" width="56.83203125" style="120" customWidth="1"/>
    <col min="2" max="2" width="8.6640625" style="121" customWidth="1"/>
    <col min="3" max="3" width="13.33203125" style="122" customWidth="1"/>
    <col min="4" max="4" width="15.33203125" style="122" customWidth="1"/>
    <col min="5" max="5" width="10.1640625" style="122" customWidth="1"/>
    <col min="6" max="6" width="11.5" style="122" customWidth="1"/>
    <col min="7" max="7" width="9.5" style="121" customWidth="1"/>
    <col min="8" max="8" width="11" style="121" customWidth="1"/>
    <col min="9" max="16384" width="9.1640625" style="121"/>
  </cols>
  <sheetData>
    <row r="1" spans="1:8" s="119" customFormat="1" ht="82.5" customHeight="1">
      <c r="A1" s="117" t="s">
        <v>374</v>
      </c>
      <c r="B1" s="118"/>
      <c r="C1" s="154" t="s">
        <v>375</v>
      </c>
      <c r="D1" s="155"/>
      <c r="E1" s="155"/>
      <c r="F1" s="155"/>
      <c r="G1" s="155"/>
      <c r="H1" s="155"/>
    </row>
    <row r="2" spans="1:8" ht="22.9" customHeight="1">
      <c r="G2" s="123"/>
      <c r="H2" s="123"/>
    </row>
    <row r="3" spans="1:8" ht="13.5" customHeight="1">
      <c r="A3" s="164" t="s">
        <v>376</v>
      </c>
      <c r="B3" s="164"/>
      <c r="C3" s="164"/>
      <c r="D3" s="164"/>
      <c r="E3" s="164"/>
      <c r="F3" s="164"/>
      <c r="G3" s="164"/>
      <c r="H3" s="164"/>
    </row>
    <row r="4" spans="1:8" ht="28.35" customHeight="1">
      <c r="A4" s="160" t="s">
        <v>0</v>
      </c>
      <c r="B4" s="160"/>
      <c r="C4" s="160"/>
      <c r="D4" s="160"/>
      <c r="E4" s="160"/>
      <c r="F4" s="160"/>
      <c r="G4" s="160"/>
      <c r="H4" s="160"/>
    </row>
    <row r="5" spans="1:8" ht="13.35" customHeight="1">
      <c r="A5" s="162" t="s">
        <v>1</v>
      </c>
      <c r="B5" s="159" t="s">
        <v>2</v>
      </c>
      <c r="C5" s="161" t="s">
        <v>3</v>
      </c>
      <c r="D5" s="161"/>
      <c r="E5" s="161"/>
      <c r="F5" s="163" t="s">
        <v>4</v>
      </c>
      <c r="G5" s="159" t="s">
        <v>7</v>
      </c>
      <c r="H5" s="159" t="s">
        <v>8</v>
      </c>
    </row>
    <row r="6" spans="1:8" ht="26.65" customHeight="1">
      <c r="A6" s="162"/>
      <c r="B6" s="159"/>
      <c r="C6" s="124" t="s">
        <v>9</v>
      </c>
      <c r="D6" s="124" t="s">
        <v>10</v>
      </c>
      <c r="E6" s="124" t="s">
        <v>11</v>
      </c>
      <c r="F6" s="163"/>
      <c r="G6" s="159"/>
      <c r="H6" s="159"/>
    </row>
    <row r="7" spans="1:8" ht="14.65" customHeight="1">
      <c r="A7" s="158" t="s">
        <v>26</v>
      </c>
      <c r="B7" s="158"/>
      <c r="C7" s="158"/>
      <c r="D7" s="158"/>
      <c r="E7" s="158"/>
      <c r="F7" s="158"/>
      <c r="G7" s="158"/>
      <c r="H7" s="158"/>
    </row>
    <row r="8" spans="1:8" ht="12.2" customHeight="1">
      <c r="A8" s="125" t="s">
        <v>27</v>
      </c>
      <c r="B8" s="126">
        <v>200</v>
      </c>
      <c r="C8" s="127">
        <v>6.6</v>
      </c>
      <c r="D8" s="127">
        <v>8.5</v>
      </c>
      <c r="E8" s="127">
        <v>33.6</v>
      </c>
      <c r="F8" s="127">
        <v>214.2</v>
      </c>
      <c r="G8" s="129" t="s">
        <v>28</v>
      </c>
      <c r="H8" s="129" t="s">
        <v>29</v>
      </c>
    </row>
    <row r="9" spans="1:8" ht="12.2" customHeight="1">
      <c r="A9" s="125" t="s">
        <v>30</v>
      </c>
      <c r="B9" s="126">
        <v>55</v>
      </c>
      <c r="C9" s="127">
        <v>7</v>
      </c>
      <c r="D9" s="127">
        <v>12.6</v>
      </c>
      <c r="E9" s="127">
        <v>15.2</v>
      </c>
      <c r="F9" s="127">
        <v>252.7</v>
      </c>
      <c r="G9" s="129" t="s">
        <v>31</v>
      </c>
      <c r="H9" s="129" t="s">
        <v>32</v>
      </c>
    </row>
    <row r="10" spans="1:8" ht="12.2" customHeight="1">
      <c r="A10" s="125" t="s">
        <v>33</v>
      </c>
      <c r="B10" s="126">
        <v>180</v>
      </c>
      <c r="C10" s="127">
        <v>3</v>
      </c>
      <c r="D10" s="127">
        <v>2.2000000000000002</v>
      </c>
      <c r="E10" s="127">
        <v>12.6</v>
      </c>
      <c r="F10" s="127">
        <v>82.7</v>
      </c>
      <c r="G10" s="129" t="s">
        <v>34</v>
      </c>
      <c r="H10" s="129" t="s">
        <v>29</v>
      </c>
    </row>
    <row r="11" spans="1:8" ht="12.2" customHeight="1">
      <c r="A11" s="125" t="s">
        <v>35</v>
      </c>
      <c r="B11" s="126">
        <v>100</v>
      </c>
      <c r="C11" s="127">
        <v>0.4</v>
      </c>
      <c r="D11" s="127">
        <v>0.4</v>
      </c>
      <c r="E11" s="127">
        <v>9.8000000000000007</v>
      </c>
      <c r="F11" s="127">
        <v>47</v>
      </c>
      <c r="G11" s="129" t="s">
        <v>36</v>
      </c>
      <c r="H11" s="129" t="s">
        <v>29</v>
      </c>
    </row>
    <row r="12" spans="1:8" ht="12.2" customHeight="1">
      <c r="A12" s="125" t="s">
        <v>37</v>
      </c>
      <c r="B12" s="126">
        <v>40</v>
      </c>
      <c r="C12" s="127">
        <v>2.2000000000000002</v>
      </c>
      <c r="D12" s="127">
        <v>0.4</v>
      </c>
      <c r="E12" s="127">
        <v>19.8</v>
      </c>
      <c r="F12" s="127">
        <v>92</v>
      </c>
      <c r="G12" s="129" t="s">
        <v>64</v>
      </c>
      <c r="H12" s="129" t="s">
        <v>38</v>
      </c>
    </row>
    <row r="13" spans="1:8" ht="12.2" customHeight="1">
      <c r="A13" s="130" t="s">
        <v>39</v>
      </c>
      <c r="B13" s="131">
        <f>SUM(B8:B12)</f>
        <v>575</v>
      </c>
      <c r="C13" s="124">
        <f t="shared" ref="C13:F13" si="0">SUM(C8:C12)</f>
        <v>19.2</v>
      </c>
      <c r="D13" s="124">
        <f t="shared" si="0"/>
        <v>24.099999999999998</v>
      </c>
      <c r="E13" s="124">
        <f t="shared" si="0"/>
        <v>91</v>
      </c>
      <c r="F13" s="124">
        <f t="shared" si="0"/>
        <v>688.6</v>
      </c>
      <c r="G13" s="132"/>
      <c r="H13" s="132"/>
    </row>
    <row r="14" spans="1:8" ht="14.65" customHeight="1">
      <c r="A14" s="158" t="s">
        <v>40</v>
      </c>
      <c r="B14" s="158"/>
      <c r="C14" s="158"/>
      <c r="D14" s="158"/>
      <c r="E14" s="158"/>
      <c r="F14" s="158"/>
      <c r="G14" s="158"/>
      <c r="H14" s="158"/>
    </row>
    <row r="15" spans="1:8" s="138" customFormat="1" ht="12.2" customHeight="1">
      <c r="A15" s="133" t="s">
        <v>378</v>
      </c>
      <c r="B15" s="134">
        <v>100</v>
      </c>
      <c r="C15" s="135">
        <f>0.7*100/60</f>
        <v>1.1666666666666667</v>
      </c>
      <c r="D15" s="135">
        <f>0.1*100/60</f>
        <v>0.16666666666666666</v>
      </c>
      <c r="E15" s="135">
        <f>2.3*100/60</f>
        <v>3.833333333333333</v>
      </c>
      <c r="F15" s="135">
        <f>14.4*100/60</f>
        <v>24</v>
      </c>
      <c r="G15" s="137" t="s">
        <v>379</v>
      </c>
      <c r="H15" s="137" t="s">
        <v>54</v>
      </c>
    </row>
    <row r="16" spans="1:8" ht="12.2" customHeight="1">
      <c r="A16" s="125" t="s">
        <v>42</v>
      </c>
      <c r="B16" s="126">
        <v>250</v>
      </c>
      <c r="C16" s="127">
        <v>5.9</v>
      </c>
      <c r="D16" s="127">
        <v>2.6</v>
      </c>
      <c r="E16" s="127">
        <v>18.3</v>
      </c>
      <c r="F16" s="127">
        <v>149</v>
      </c>
      <c r="G16" s="129" t="s">
        <v>43</v>
      </c>
      <c r="H16" s="129" t="s">
        <v>32</v>
      </c>
    </row>
    <row r="17" spans="1:8" ht="15" customHeight="1">
      <c r="A17" s="125" t="s">
        <v>131</v>
      </c>
      <c r="B17" s="126">
        <v>180</v>
      </c>
      <c r="C17" s="127">
        <v>3.7</v>
      </c>
      <c r="D17" s="127">
        <v>4.9000000000000004</v>
      </c>
      <c r="E17" s="127">
        <v>25.1</v>
      </c>
      <c r="F17" s="127">
        <v>163.80000000000001</v>
      </c>
      <c r="G17" s="129" t="s">
        <v>45</v>
      </c>
      <c r="H17" s="129" t="s">
        <v>29</v>
      </c>
    </row>
    <row r="18" spans="1:8" ht="12.2" customHeight="1">
      <c r="A18" s="125" t="s">
        <v>46</v>
      </c>
      <c r="B18" s="126">
        <v>115</v>
      </c>
      <c r="C18" s="127">
        <v>10.6</v>
      </c>
      <c r="D18" s="127">
        <v>14.4</v>
      </c>
      <c r="E18" s="127">
        <v>8.5</v>
      </c>
      <c r="F18" s="127">
        <v>152.69999999999999</v>
      </c>
      <c r="G18" s="129" t="s">
        <v>47</v>
      </c>
      <c r="H18" s="129" t="s">
        <v>32</v>
      </c>
    </row>
    <row r="19" spans="1:8" ht="12.2" customHeight="1">
      <c r="A19" s="125" t="s">
        <v>48</v>
      </c>
      <c r="B19" s="126">
        <v>200</v>
      </c>
      <c r="C19" s="127">
        <v>0.3</v>
      </c>
      <c r="D19" s="127">
        <v>0</v>
      </c>
      <c r="E19" s="127">
        <v>26.8</v>
      </c>
      <c r="F19" s="127">
        <v>110</v>
      </c>
      <c r="G19" s="129" t="s">
        <v>49</v>
      </c>
      <c r="H19" s="129" t="s">
        <v>29</v>
      </c>
    </row>
    <row r="20" spans="1:8" ht="12.2" customHeight="1">
      <c r="A20" s="125" t="s">
        <v>50</v>
      </c>
      <c r="B20" s="126">
        <v>50</v>
      </c>
      <c r="C20" s="127">
        <v>3.8</v>
      </c>
      <c r="D20" s="127">
        <v>0.3</v>
      </c>
      <c r="E20" s="127">
        <v>25.1</v>
      </c>
      <c r="F20" s="127">
        <v>118.4</v>
      </c>
      <c r="G20" s="129" t="s">
        <v>64</v>
      </c>
      <c r="H20" s="129" t="s">
        <v>38</v>
      </c>
    </row>
    <row r="21" spans="1:8" ht="12.2" customHeight="1">
      <c r="A21" s="125" t="s">
        <v>37</v>
      </c>
      <c r="B21" s="126">
        <v>40</v>
      </c>
      <c r="C21" s="127">
        <v>2.6</v>
      </c>
      <c r="D21" s="127">
        <v>0.4</v>
      </c>
      <c r="E21" s="127">
        <v>17</v>
      </c>
      <c r="F21" s="127">
        <v>81.599999999999994</v>
      </c>
      <c r="G21" s="129" t="s">
        <v>64</v>
      </c>
      <c r="H21" s="129" t="s">
        <v>38</v>
      </c>
    </row>
    <row r="22" spans="1:8" ht="21.6" customHeight="1">
      <c r="A22" s="130" t="s">
        <v>39</v>
      </c>
      <c r="B22" s="131">
        <f>SUM(B15:B21)</f>
        <v>935</v>
      </c>
      <c r="C22" s="124">
        <f t="shared" ref="C22:F22" si="1">SUM(C15:C21)</f>
        <v>28.06666666666667</v>
      </c>
      <c r="D22" s="124">
        <f t="shared" si="1"/>
        <v>22.766666666666666</v>
      </c>
      <c r="E22" s="124">
        <f t="shared" si="1"/>
        <v>124.63333333333333</v>
      </c>
      <c r="F22" s="124">
        <f t="shared" si="1"/>
        <v>799.5</v>
      </c>
      <c r="G22" s="132"/>
      <c r="H22" s="132"/>
    </row>
    <row r="23" spans="1:8" ht="14.65" customHeight="1">
      <c r="A23" s="158" t="s">
        <v>51</v>
      </c>
      <c r="B23" s="158"/>
      <c r="C23" s="158"/>
      <c r="D23" s="158"/>
      <c r="E23" s="158"/>
      <c r="F23" s="158"/>
      <c r="G23" s="158"/>
      <c r="H23" s="158"/>
    </row>
    <row r="24" spans="1:8" ht="12.2" customHeight="1">
      <c r="A24" s="125" t="s">
        <v>356</v>
      </c>
      <c r="B24" s="126">
        <v>150</v>
      </c>
      <c r="C24" s="127">
        <v>11.5</v>
      </c>
      <c r="D24" s="127">
        <v>9.5</v>
      </c>
      <c r="E24" s="127">
        <v>8.8000000000000007</v>
      </c>
      <c r="F24" s="127">
        <v>157.6</v>
      </c>
      <c r="G24" s="129" t="s">
        <v>53</v>
      </c>
      <c r="H24" s="129" t="s">
        <v>54</v>
      </c>
    </row>
    <row r="25" spans="1:8" ht="12.2" customHeight="1">
      <c r="A25" s="125" t="s">
        <v>55</v>
      </c>
      <c r="B25" s="126">
        <v>200</v>
      </c>
      <c r="C25" s="127">
        <v>1</v>
      </c>
      <c r="D25" s="127">
        <v>0.2</v>
      </c>
      <c r="E25" s="127">
        <v>19.600000000000001</v>
      </c>
      <c r="F25" s="127">
        <v>83.4</v>
      </c>
      <c r="G25" s="129" t="s">
        <v>56</v>
      </c>
      <c r="H25" s="129" t="s">
        <v>29</v>
      </c>
    </row>
    <row r="26" spans="1:8" ht="12.2" customHeight="1">
      <c r="A26" s="125" t="s">
        <v>37</v>
      </c>
      <c r="B26" s="126">
        <v>20</v>
      </c>
      <c r="C26" s="127">
        <v>1.1000000000000001</v>
      </c>
      <c r="D26" s="127">
        <v>0.2</v>
      </c>
      <c r="E26" s="127">
        <v>9.9</v>
      </c>
      <c r="F26" s="127">
        <v>46</v>
      </c>
      <c r="G26" s="129" t="s">
        <v>64</v>
      </c>
      <c r="H26" s="129" t="s">
        <v>38</v>
      </c>
    </row>
    <row r="27" spans="1:8" ht="12.2" customHeight="1">
      <c r="A27" s="130" t="s">
        <v>39</v>
      </c>
      <c r="B27" s="139">
        <f>B24+B25+B26</f>
        <v>370</v>
      </c>
      <c r="C27" s="124">
        <f t="shared" ref="C27:F27" si="2">C24+C25+C26</f>
        <v>13.6</v>
      </c>
      <c r="D27" s="124">
        <f t="shared" si="2"/>
        <v>9.8999999999999986</v>
      </c>
      <c r="E27" s="124">
        <f t="shared" si="2"/>
        <v>38.300000000000004</v>
      </c>
      <c r="F27" s="124">
        <f t="shared" si="2"/>
        <v>287</v>
      </c>
      <c r="G27" s="132"/>
      <c r="H27" s="132"/>
    </row>
    <row r="28" spans="1:8" ht="21.6" customHeight="1">
      <c r="A28" s="157" t="s">
        <v>57</v>
      </c>
      <c r="B28" s="157"/>
      <c r="C28" s="140">
        <f>C27+C22+C13</f>
        <v>60.866666666666674</v>
      </c>
      <c r="D28" s="140">
        <f t="shared" ref="D28:F28" si="3">D27+D22+D13</f>
        <v>56.766666666666666</v>
      </c>
      <c r="E28" s="140">
        <f t="shared" si="3"/>
        <v>253.93333333333334</v>
      </c>
      <c r="F28" s="140">
        <f t="shared" si="3"/>
        <v>1775.1</v>
      </c>
      <c r="G28" s="132"/>
      <c r="H28" s="132"/>
    </row>
    <row r="29" spans="1:8" ht="28.35" customHeight="1">
      <c r="A29" s="160" t="s">
        <v>59</v>
      </c>
      <c r="B29" s="160"/>
      <c r="C29" s="160"/>
      <c r="D29" s="160"/>
      <c r="E29" s="160"/>
      <c r="F29" s="160"/>
      <c r="G29" s="160"/>
      <c r="H29" s="160"/>
    </row>
    <row r="30" spans="1:8" ht="13.35" customHeight="1">
      <c r="A30" s="162" t="s">
        <v>1</v>
      </c>
      <c r="B30" s="159" t="s">
        <v>2</v>
      </c>
      <c r="C30" s="161" t="s">
        <v>3</v>
      </c>
      <c r="D30" s="161"/>
      <c r="E30" s="161"/>
      <c r="F30" s="163" t="s">
        <v>4</v>
      </c>
      <c r="G30" s="159" t="s">
        <v>7</v>
      </c>
      <c r="H30" s="159" t="s">
        <v>8</v>
      </c>
    </row>
    <row r="31" spans="1:8" ht="26.65" customHeight="1">
      <c r="A31" s="162"/>
      <c r="B31" s="159"/>
      <c r="C31" s="124" t="s">
        <v>9</v>
      </c>
      <c r="D31" s="124" t="s">
        <v>10</v>
      </c>
      <c r="E31" s="124" t="s">
        <v>11</v>
      </c>
      <c r="F31" s="163"/>
      <c r="G31" s="159"/>
      <c r="H31" s="159"/>
    </row>
    <row r="32" spans="1:8" ht="14.65" customHeight="1">
      <c r="A32" s="158" t="s">
        <v>26</v>
      </c>
      <c r="B32" s="158"/>
      <c r="C32" s="158"/>
      <c r="D32" s="158"/>
      <c r="E32" s="158"/>
      <c r="F32" s="158"/>
      <c r="G32" s="158"/>
      <c r="H32" s="158"/>
    </row>
    <row r="33" spans="1:8" s="138" customFormat="1" ht="12.2" customHeight="1">
      <c r="A33" s="133" t="s">
        <v>380</v>
      </c>
      <c r="B33" s="134">
        <v>100</v>
      </c>
      <c r="C33" s="135">
        <f>0.5*100/60</f>
        <v>0.83333333333333337</v>
      </c>
      <c r="D33" s="135">
        <f>0.1*100/60</f>
        <v>0.16666666666666666</v>
      </c>
      <c r="E33" s="135">
        <f>1.5*100/60</f>
        <v>2.5</v>
      </c>
      <c r="F33" s="135">
        <f>8.4*100/60</f>
        <v>14</v>
      </c>
      <c r="G33" s="137" t="s">
        <v>379</v>
      </c>
      <c r="H33" s="137" t="s">
        <v>54</v>
      </c>
    </row>
    <row r="34" spans="1:8" ht="12.2" customHeight="1">
      <c r="A34" s="125" t="s">
        <v>60</v>
      </c>
      <c r="B34" s="126">
        <v>200</v>
      </c>
      <c r="C34" s="127">
        <v>13.8</v>
      </c>
      <c r="D34" s="127">
        <v>22.3</v>
      </c>
      <c r="E34" s="127">
        <v>20</v>
      </c>
      <c r="F34" s="127">
        <v>384</v>
      </c>
      <c r="G34" s="129" t="s">
        <v>61</v>
      </c>
      <c r="H34" s="129" t="s">
        <v>62</v>
      </c>
    </row>
    <row r="35" spans="1:8" ht="12.2" customHeight="1">
      <c r="A35" s="125" t="s">
        <v>63</v>
      </c>
      <c r="B35" s="126">
        <v>200</v>
      </c>
      <c r="C35" s="127">
        <v>1.4</v>
      </c>
      <c r="D35" s="127">
        <v>0.4</v>
      </c>
      <c r="E35" s="127">
        <v>22.1</v>
      </c>
      <c r="F35" s="127">
        <v>98.9</v>
      </c>
      <c r="G35" s="129" t="s">
        <v>56</v>
      </c>
      <c r="H35" s="129" t="s">
        <v>29</v>
      </c>
    </row>
    <row r="36" spans="1:8" ht="12.2" customHeight="1">
      <c r="A36" s="125" t="s">
        <v>50</v>
      </c>
      <c r="B36" s="126">
        <v>40</v>
      </c>
      <c r="C36" s="127">
        <v>3.1</v>
      </c>
      <c r="D36" s="127">
        <v>0.2</v>
      </c>
      <c r="E36" s="127">
        <v>20.100000000000001</v>
      </c>
      <c r="F36" s="127">
        <v>94.7</v>
      </c>
      <c r="G36" s="129" t="s">
        <v>64</v>
      </c>
      <c r="H36" s="129" t="s">
        <v>38</v>
      </c>
    </row>
    <row r="37" spans="1:8" ht="12.2" customHeight="1">
      <c r="A37" s="125" t="s">
        <v>37</v>
      </c>
      <c r="B37" s="126">
        <v>30</v>
      </c>
      <c r="C37" s="127">
        <v>2</v>
      </c>
      <c r="D37" s="127">
        <v>0.3</v>
      </c>
      <c r="E37" s="127">
        <v>12.7</v>
      </c>
      <c r="F37" s="127">
        <v>61.2</v>
      </c>
      <c r="G37" s="129" t="s">
        <v>64</v>
      </c>
      <c r="H37" s="129" t="s">
        <v>38</v>
      </c>
    </row>
    <row r="38" spans="1:8" ht="21.6" customHeight="1">
      <c r="A38" s="130" t="s">
        <v>39</v>
      </c>
      <c r="B38" s="131">
        <f>SUM(B33:B37)</f>
        <v>570</v>
      </c>
      <c r="C38" s="124">
        <f t="shared" ref="C38:F38" si="4">SUM(C33:C37)</f>
        <v>21.133333333333336</v>
      </c>
      <c r="D38" s="124">
        <f t="shared" si="4"/>
        <v>23.366666666666667</v>
      </c>
      <c r="E38" s="124">
        <f t="shared" si="4"/>
        <v>77.400000000000006</v>
      </c>
      <c r="F38" s="124">
        <f t="shared" si="4"/>
        <v>652.80000000000007</v>
      </c>
      <c r="G38" s="132"/>
      <c r="H38" s="132"/>
    </row>
    <row r="39" spans="1:8" ht="14.65" customHeight="1">
      <c r="A39" s="158" t="s">
        <v>40</v>
      </c>
      <c r="B39" s="158"/>
      <c r="C39" s="158"/>
      <c r="D39" s="158"/>
      <c r="E39" s="158"/>
      <c r="F39" s="158"/>
      <c r="G39" s="158"/>
      <c r="H39" s="158"/>
    </row>
    <row r="40" spans="1:8" s="138" customFormat="1" ht="12.2" customHeight="1">
      <c r="A40" s="133" t="s">
        <v>383</v>
      </c>
      <c r="B40" s="134">
        <v>100</v>
      </c>
      <c r="C40" s="135">
        <f>0.7*100/60</f>
        <v>1.1666666666666667</v>
      </c>
      <c r="D40" s="135">
        <f>0.1*100/60</f>
        <v>0.16666666666666666</v>
      </c>
      <c r="E40" s="135">
        <f>2.3*100/60</f>
        <v>3.833333333333333</v>
      </c>
      <c r="F40" s="135">
        <f>14.4*100/60</f>
        <v>24</v>
      </c>
      <c r="G40" s="137" t="s">
        <v>379</v>
      </c>
      <c r="H40" s="137" t="s">
        <v>54</v>
      </c>
    </row>
    <row r="41" spans="1:8" ht="12.2" customHeight="1">
      <c r="A41" s="125" t="s">
        <v>65</v>
      </c>
      <c r="B41" s="126">
        <v>250</v>
      </c>
      <c r="C41" s="127">
        <v>3.8</v>
      </c>
      <c r="D41" s="127">
        <v>5.9</v>
      </c>
      <c r="E41" s="127">
        <v>15.5</v>
      </c>
      <c r="F41" s="127">
        <v>134</v>
      </c>
      <c r="G41" s="129" t="s">
        <v>66</v>
      </c>
      <c r="H41" s="129" t="s">
        <v>29</v>
      </c>
    </row>
    <row r="42" spans="1:8" ht="12.2" customHeight="1">
      <c r="A42" s="125" t="s">
        <v>67</v>
      </c>
      <c r="B42" s="126">
        <v>200</v>
      </c>
      <c r="C42" s="127">
        <v>13.1</v>
      </c>
      <c r="D42" s="127">
        <v>20.2</v>
      </c>
      <c r="E42" s="127">
        <v>41.8</v>
      </c>
      <c r="F42" s="127">
        <v>438.9</v>
      </c>
      <c r="G42" s="129" t="s">
        <v>68</v>
      </c>
      <c r="H42" s="129" t="s">
        <v>29</v>
      </c>
    </row>
    <row r="43" spans="1:8" ht="12.2" customHeight="1">
      <c r="A43" s="125" t="s">
        <v>69</v>
      </c>
      <c r="B43" s="126">
        <v>180</v>
      </c>
      <c r="C43" s="127">
        <f>6.4*180/220</f>
        <v>5.2363636363636363</v>
      </c>
      <c r="D43" s="127">
        <f>5.5*180/220</f>
        <v>4.5</v>
      </c>
      <c r="E43" s="127">
        <f>8.8*180/220</f>
        <v>7.2000000000000011</v>
      </c>
      <c r="F43" s="127">
        <f>116.6*180/220</f>
        <v>95.4</v>
      </c>
      <c r="G43" s="129" t="s">
        <v>70</v>
      </c>
      <c r="H43" s="129" t="s">
        <v>29</v>
      </c>
    </row>
    <row r="44" spans="1:8" ht="12.2" customHeight="1">
      <c r="A44" s="125" t="s">
        <v>50</v>
      </c>
      <c r="B44" s="126">
        <v>50</v>
      </c>
      <c r="C44" s="127">
        <v>3.8</v>
      </c>
      <c r="D44" s="127">
        <v>0.3</v>
      </c>
      <c r="E44" s="127">
        <v>25.1</v>
      </c>
      <c r="F44" s="127">
        <v>118.4</v>
      </c>
      <c r="G44" s="129" t="s">
        <v>64</v>
      </c>
      <c r="H44" s="129" t="s">
        <v>38</v>
      </c>
    </row>
    <row r="45" spans="1:8" ht="12.2" customHeight="1">
      <c r="A45" s="125" t="s">
        <v>37</v>
      </c>
      <c r="B45" s="126">
        <v>50</v>
      </c>
      <c r="C45" s="127">
        <v>3.3</v>
      </c>
      <c r="D45" s="127">
        <v>0.4</v>
      </c>
      <c r="E45" s="127">
        <v>21.2</v>
      </c>
      <c r="F45" s="127">
        <v>102</v>
      </c>
      <c r="G45" s="129" t="s">
        <v>64</v>
      </c>
      <c r="H45" s="129" t="s">
        <v>38</v>
      </c>
    </row>
    <row r="46" spans="1:8" ht="21.6" customHeight="1">
      <c r="A46" s="130" t="s">
        <v>39</v>
      </c>
      <c r="B46" s="131">
        <f>SUM(B40:B45)</f>
        <v>830</v>
      </c>
      <c r="C46" s="124">
        <f t="shared" ref="C46:F46" si="5">SUM(C40:C45)</f>
        <v>30.403030303030306</v>
      </c>
      <c r="D46" s="124">
        <f t="shared" si="5"/>
        <v>31.466666666666665</v>
      </c>
      <c r="E46" s="124">
        <f t="shared" si="5"/>
        <v>114.63333333333334</v>
      </c>
      <c r="F46" s="124">
        <f t="shared" si="5"/>
        <v>912.69999999999993</v>
      </c>
      <c r="G46" s="132"/>
      <c r="H46" s="132"/>
    </row>
    <row r="47" spans="1:8" ht="14.65" customHeight="1">
      <c r="A47" s="158" t="s">
        <v>51</v>
      </c>
      <c r="B47" s="158"/>
      <c r="C47" s="158"/>
      <c r="D47" s="158"/>
      <c r="E47" s="158"/>
      <c r="F47" s="158"/>
      <c r="G47" s="158"/>
      <c r="H47" s="158"/>
    </row>
    <row r="48" spans="1:8" ht="12.2" customHeight="1">
      <c r="A48" s="125" t="s">
        <v>71</v>
      </c>
      <c r="B48" s="126">
        <v>200</v>
      </c>
      <c r="C48" s="127">
        <v>7.9</v>
      </c>
      <c r="D48" s="127">
        <v>13.6</v>
      </c>
      <c r="E48" s="127">
        <v>35.6</v>
      </c>
      <c r="F48" s="127">
        <v>311.89999999999998</v>
      </c>
      <c r="G48" s="129" t="s">
        <v>72</v>
      </c>
      <c r="H48" s="129" t="s">
        <v>62</v>
      </c>
    </row>
    <row r="49" spans="1:8" ht="12.2" customHeight="1">
      <c r="A49" s="125" t="s">
        <v>73</v>
      </c>
      <c r="B49" s="126">
        <v>180</v>
      </c>
      <c r="C49" s="127">
        <v>0.2</v>
      </c>
      <c r="D49" s="127">
        <v>0</v>
      </c>
      <c r="E49" s="127">
        <v>7.5</v>
      </c>
      <c r="F49" s="127">
        <v>32.1</v>
      </c>
      <c r="G49" s="129" t="s">
        <v>74</v>
      </c>
      <c r="H49" s="129" t="s">
        <v>29</v>
      </c>
    </row>
    <row r="50" spans="1:8" ht="12.2" customHeight="1">
      <c r="A50" s="125" t="s">
        <v>37</v>
      </c>
      <c r="B50" s="126">
        <v>20</v>
      </c>
      <c r="C50" s="127">
        <v>1.1000000000000001</v>
      </c>
      <c r="D50" s="127">
        <v>0.2</v>
      </c>
      <c r="E50" s="127">
        <v>9.9</v>
      </c>
      <c r="F50" s="127">
        <v>46</v>
      </c>
      <c r="G50" s="129" t="s">
        <v>64</v>
      </c>
      <c r="H50" s="129" t="s">
        <v>38</v>
      </c>
    </row>
    <row r="51" spans="1:8" ht="12.2" customHeight="1">
      <c r="A51" s="130" t="s">
        <v>39</v>
      </c>
      <c r="B51" s="131">
        <f>SUM(B48:B50)</f>
        <v>400</v>
      </c>
      <c r="C51" s="124">
        <f t="shared" ref="C51:F51" si="6">SUM(C48:C50)</f>
        <v>9.1999999999999993</v>
      </c>
      <c r="D51" s="124">
        <f t="shared" si="6"/>
        <v>13.799999999999999</v>
      </c>
      <c r="E51" s="124">
        <f t="shared" si="6"/>
        <v>53</v>
      </c>
      <c r="F51" s="124">
        <f t="shared" si="6"/>
        <v>390</v>
      </c>
      <c r="G51" s="132"/>
      <c r="H51" s="132"/>
    </row>
    <row r="52" spans="1:8" ht="21.6" customHeight="1">
      <c r="A52" s="157" t="s">
        <v>57</v>
      </c>
      <c r="B52" s="157"/>
      <c r="C52" s="140">
        <f>C51+C46+C38</f>
        <v>60.736363636363649</v>
      </c>
      <c r="D52" s="140">
        <f t="shared" ref="D52:F52" si="7">D51+D46+D38</f>
        <v>68.633333333333326</v>
      </c>
      <c r="E52" s="140">
        <f t="shared" si="7"/>
        <v>245.03333333333333</v>
      </c>
      <c r="F52" s="140">
        <f t="shared" si="7"/>
        <v>1955.5</v>
      </c>
      <c r="G52" s="132"/>
      <c r="H52" s="132"/>
    </row>
    <row r="53" spans="1:8" ht="1.1499999999999999" customHeight="1"/>
    <row r="54" spans="1:8" ht="28.35" customHeight="1">
      <c r="A54" s="160" t="s">
        <v>75</v>
      </c>
      <c r="B54" s="160"/>
      <c r="C54" s="160"/>
      <c r="D54" s="160"/>
      <c r="E54" s="160"/>
      <c r="F54" s="160"/>
      <c r="G54" s="160"/>
      <c r="H54" s="160"/>
    </row>
    <row r="55" spans="1:8" ht="13.35" customHeight="1">
      <c r="A55" s="162" t="s">
        <v>1</v>
      </c>
      <c r="B55" s="159" t="s">
        <v>2</v>
      </c>
      <c r="C55" s="161" t="s">
        <v>3</v>
      </c>
      <c r="D55" s="161"/>
      <c r="E55" s="161"/>
      <c r="F55" s="163" t="s">
        <v>4</v>
      </c>
      <c r="G55" s="159" t="s">
        <v>7</v>
      </c>
      <c r="H55" s="159" t="s">
        <v>8</v>
      </c>
    </row>
    <row r="56" spans="1:8" ht="26.65" customHeight="1">
      <c r="A56" s="162"/>
      <c r="B56" s="159"/>
      <c r="C56" s="124" t="s">
        <v>9</v>
      </c>
      <c r="D56" s="124" t="s">
        <v>10</v>
      </c>
      <c r="E56" s="124" t="s">
        <v>11</v>
      </c>
      <c r="F56" s="163"/>
      <c r="G56" s="159"/>
      <c r="H56" s="159"/>
    </row>
    <row r="57" spans="1:8" ht="14.65" customHeight="1">
      <c r="A57" s="158" t="s">
        <v>26</v>
      </c>
      <c r="B57" s="158"/>
      <c r="C57" s="158"/>
      <c r="D57" s="158"/>
      <c r="E57" s="158"/>
      <c r="F57" s="158"/>
      <c r="G57" s="158"/>
      <c r="H57" s="158"/>
    </row>
    <row r="58" spans="1:8" s="138" customFormat="1" ht="12.2" customHeight="1">
      <c r="A58" s="133" t="s">
        <v>384</v>
      </c>
      <c r="B58" s="134">
        <v>100</v>
      </c>
      <c r="C58" s="135">
        <f>0.5*100/60</f>
        <v>0.83333333333333337</v>
      </c>
      <c r="D58" s="135">
        <f>0.1*100/60</f>
        <v>0.16666666666666666</v>
      </c>
      <c r="E58" s="135">
        <f>1.5*100/60</f>
        <v>2.5</v>
      </c>
      <c r="F58" s="135">
        <f>8.4*100/60</f>
        <v>14</v>
      </c>
      <c r="G58" s="137" t="s">
        <v>379</v>
      </c>
      <c r="H58" s="137" t="s">
        <v>54</v>
      </c>
    </row>
    <row r="59" spans="1:8" s="119" customFormat="1" ht="12.2" customHeight="1">
      <c r="A59" s="141" t="s">
        <v>371</v>
      </c>
      <c r="B59" s="142">
        <v>180</v>
      </c>
      <c r="C59" s="143">
        <v>5.7</v>
      </c>
      <c r="D59" s="143">
        <f>5.3*180/150</f>
        <v>6.36</v>
      </c>
      <c r="E59" s="143">
        <v>23.4</v>
      </c>
      <c r="F59" s="143">
        <v>221.9</v>
      </c>
      <c r="G59" s="144">
        <v>313</v>
      </c>
      <c r="H59" s="144">
        <v>2017</v>
      </c>
    </row>
    <row r="60" spans="1:8" s="119" customFormat="1" ht="12.2" customHeight="1">
      <c r="A60" s="141" t="s">
        <v>372</v>
      </c>
      <c r="B60" s="142">
        <v>120</v>
      </c>
      <c r="C60" s="143">
        <v>12.8</v>
      </c>
      <c r="D60" s="143">
        <v>11.6</v>
      </c>
      <c r="E60" s="143">
        <v>18.3</v>
      </c>
      <c r="F60" s="143">
        <v>195.1</v>
      </c>
      <c r="G60" s="144">
        <v>255</v>
      </c>
      <c r="H60" s="144">
        <v>2017</v>
      </c>
    </row>
    <row r="61" spans="1:8" ht="12.2" customHeight="1">
      <c r="A61" s="125" t="s">
        <v>78</v>
      </c>
      <c r="B61" s="126">
        <v>200</v>
      </c>
      <c r="C61" s="127">
        <v>0</v>
      </c>
      <c r="D61" s="127">
        <v>0</v>
      </c>
      <c r="E61" s="127">
        <v>7.7</v>
      </c>
      <c r="F61" s="127">
        <v>31</v>
      </c>
      <c r="G61" s="129" t="s">
        <v>79</v>
      </c>
      <c r="H61" s="129" t="s">
        <v>29</v>
      </c>
    </row>
    <row r="62" spans="1:8" ht="12.2" customHeight="1">
      <c r="A62" s="125" t="s">
        <v>50</v>
      </c>
      <c r="B62" s="126">
        <v>20</v>
      </c>
      <c r="C62" s="127">
        <v>1.5</v>
      </c>
      <c r="D62" s="127">
        <v>0.1</v>
      </c>
      <c r="E62" s="127">
        <v>10</v>
      </c>
      <c r="F62" s="127">
        <v>47.4</v>
      </c>
      <c r="G62" s="129" t="s">
        <v>64</v>
      </c>
      <c r="H62" s="129" t="s">
        <v>38</v>
      </c>
    </row>
    <row r="63" spans="1:8" ht="12.2" customHeight="1">
      <c r="A63" s="125" t="s">
        <v>37</v>
      </c>
      <c r="B63" s="126">
        <v>30</v>
      </c>
      <c r="C63" s="127">
        <v>2</v>
      </c>
      <c r="D63" s="127">
        <v>0.3</v>
      </c>
      <c r="E63" s="127">
        <v>12.7</v>
      </c>
      <c r="F63" s="127">
        <v>61.2</v>
      </c>
      <c r="G63" s="129" t="s">
        <v>64</v>
      </c>
      <c r="H63" s="129" t="s">
        <v>32</v>
      </c>
    </row>
    <row r="64" spans="1:8" ht="21.6" customHeight="1">
      <c r="A64" s="130" t="s">
        <v>39</v>
      </c>
      <c r="B64" s="131">
        <f>SUM(B58:B63)</f>
        <v>650</v>
      </c>
      <c r="C64" s="124">
        <f t="shared" ref="C64:F64" si="8">SUM(C58:C63)</f>
        <v>22.833333333333336</v>
      </c>
      <c r="D64" s="124">
        <f t="shared" si="8"/>
        <v>18.526666666666667</v>
      </c>
      <c r="E64" s="124">
        <f t="shared" si="8"/>
        <v>74.600000000000009</v>
      </c>
      <c r="F64" s="124">
        <f t="shared" si="8"/>
        <v>570.6</v>
      </c>
      <c r="G64" s="132"/>
      <c r="H64" s="132"/>
    </row>
    <row r="65" spans="1:8" ht="14.65" customHeight="1">
      <c r="A65" s="158" t="s">
        <v>40</v>
      </c>
      <c r="B65" s="158"/>
      <c r="C65" s="158"/>
      <c r="D65" s="158"/>
      <c r="E65" s="158"/>
      <c r="F65" s="158"/>
      <c r="G65" s="158"/>
      <c r="H65" s="158"/>
    </row>
    <row r="66" spans="1:8" ht="12.2" customHeight="1">
      <c r="A66" s="125" t="s">
        <v>80</v>
      </c>
      <c r="B66" s="126">
        <v>120</v>
      </c>
      <c r="C66" s="127">
        <v>0.5</v>
      </c>
      <c r="D66" s="127">
        <v>0.5</v>
      </c>
      <c r="E66" s="127">
        <v>11.8</v>
      </c>
      <c r="F66" s="127">
        <v>56.4</v>
      </c>
      <c r="G66" s="129" t="s">
        <v>36</v>
      </c>
      <c r="H66" s="129" t="s">
        <v>29</v>
      </c>
    </row>
    <row r="67" spans="1:8" ht="12.2" customHeight="1">
      <c r="A67" s="125" t="s">
        <v>81</v>
      </c>
      <c r="B67" s="126">
        <v>250</v>
      </c>
      <c r="C67" s="127">
        <v>1.8</v>
      </c>
      <c r="D67" s="127">
        <v>4.0999999999999996</v>
      </c>
      <c r="E67" s="127">
        <v>10</v>
      </c>
      <c r="F67" s="127">
        <v>93.1</v>
      </c>
      <c r="G67" s="129" t="s">
        <v>82</v>
      </c>
      <c r="H67" s="129" t="s">
        <v>29</v>
      </c>
    </row>
    <row r="68" spans="1:8" ht="12.2" customHeight="1">
      <c r="A68" s="125" t="s">
        <v>83</v>
      </c>
      <c r="B68" s="126">
        <v>180</v>
      </c>
      <c r="C68" s="127">
        <v>3.4</v>
      </c>
      <c r="D68" s="127">
        <v>11</v>
      </c>
      <c r="E68" s="127">
        <v>18.8</v>
      </c>
      <c r="F68" s="127">
        <v>195.5</v>
      </c>
      <c r="G68" s="129" t="s">
        <v>84</v>
      </c>
      <c r="H68" s="129" t="s">
        <v>54</v>
      </c>
    </row>
    <row r="69" spans="1:8" ht="12.2" customHeight="1">
      <c r="A69" s="125" t="s">
        <v>85</v>
      </c>
      <c r="B69" s="126">
        <v>105</v>
      </c>
      <c r="C69" s="127">
        <v>8.1</v>
      </c>
      <c r="D69" s="127">
        <v>10.050000000000001</v>
      </c>
      <c r="E69" s="127">
        <v>11.3</v>
      </c>
      <c r="F69" s="127">
        <v>122.3</v>
      </c>
      <c r="G69" s="129" t="s">
        <v>86</v>
      </c>
      <c r="H69" s="129" t="s">
        <v>29</v>
      </c>
    </row>
    <row r="70" spans="1:8" ht="12.2" customHeight="1">
      <c r="A70" s="125" t="s">
        <v>87</v>
      </c>
      <c r="B70" s="126">
        <v>200</v>
      </c>
      <c r="C70" s="127">
        <v>0.6</v>
      </c>
      <c r="D70" s="127">
        <v>0.4</v>
      </c>
      <c r="E70" s="127">
        <v>31.6</v>
      </c>
      <c r="F70" s="127">
        <v>135.80000000000001</v>
      </c>
      <c r="G70" s="129" t="s">
        <v>56</v>
      </c>
      <c r="H70" s="129" t="s">
        <v>29</v>
      </c>
    </row>
    <row r="71" spans="1:8" ht="12.2" customHeight="1">
      <c r="A71" s="125" t="s">
        <v>50</v>
      </c>
      <c r="B71" s="126">
        <v>50</v>
      </c>
      <c r="C71" s="127">
        <v>3.8</v>
      </c>
      <c r="D71" s="127">
        <v>0.3</v>
      </c>
      <c r="E71" s="127">
        <v>25.1</v>
      </c>
      <c r="F71" s="127">
        <v>118.4</v>
      </c>
      <c r="G71" s="129" t="s">
        <v>64</v>
      </c>
      <c r="H71" s="129" t="s">
        <v>38</v>
      </c>
    </row>
    <row r="72" spans="1:8" ht="12.2" customHeight="1">
      <c r="A72" s="125" t="s">
        <v>357</v>
      </c>
      <c r="B72" s="126">
        <v>200</v>
      </c>
      <c r="C72" s="127">
        <v>5.6</v>
      </c>
      <c r="D72" s="127">
        <v>4.9000000000000004</v>
      </c>
      <c r="E72" s="127">
        <v>9.3000000000000007</v>
      </c>
      <c r="F72" s="127">
        <v>104.8</v>
      </c>
      <c r="G72" s="129" t="s">
        <v>64</v>
      </c>
      <c r="H72" s="129" t="s">
        <v>77</v>
      </c>
    </row>
    <row r="73" spans="1:8" ht="21.6" customHeight="1">
      <c r="A73" s="130" t="s">
        <v>39</v>
      </c>
      <c r="B73" s="131">
        <f>SUM(B66:B72)</f>
        <v>1105</v>
      </c>
      <c r="C73" s="124">
        <f t="shared" ref="C73:F73" si="9">SUM(C66:C72)</f>
        <v>23.799999999999997</v>
      </c>
      <c r="D73" s="124">
        <f t="shared" si="9"/>
        <v>31.25</v>
      </c>
      <c r="E73" s="124">
        <f t="shared" si="9"/>
        <v>117.89999999999999</v>
      </c>
      <c r="F73" s="124">
        <f t="shared" si="9"/>
        <v>826.3</v>
      </c>
      <c r="G73" s="132"/>
      <c r="H73" s="132"/>
    </row>
    <row r="74" spans="1:8" ht="14.65" customHeight="1">
      <c r="A74" s="158" t="s">
        <v>51</v>
      </c>
      <c r="B74" s="158"/>
      <c r="C74" s="158"/>
      <c r="D74" s="158"/>
      <c r="E74" s="158"/>
      <c r="F74" s="158"/>
      <c r="G74" s="158"/>
      <c r="H74" s="158"/>
    </row>
    <row r="75" spans="1:8" ht="12.2" customHeight="1">
      <c r="A75" s="125" t="s">
        <v>89</v>
      </c>
      <c r="B75" s="126">
        <v>170</v>
      </c>
      <c r="C75" s="127">
        <v>13</v>
      </c>
      <c r="D75" s="127">
        <v>13.2</v>
      </c>
      <c r="E75" s="127">
        <v>37.9</v>
      </c>
      <c r="F75" s="127">
        <v>321.7</v>
      </c>
      <c r="G75" s="129" t="s">
        <v>90</v>
      </c>
      <c r="H75" s="129" t="s">
        <v>29</v>
      </c>
    </row>
    <row r="76" spans="1:8" ht="12.2" customHeight="1">
      <c r="A76" s="125" t="s">
        <v>33</v>
      </c>
      <c r="B76" s="126">
        <v>180</v>
      </c>
      <c r="C76" s="127">
        <v>3</v>
      </c>
      <c r="D76" s="127">
        <v>2.2000000000000002</v>
      </c>
      <c r="E76" s="127">
        <v>15.2</v>
      </c>
      <c r="F76" s="127">
        <v>93.1</v>
      </c>
      <c r="G76" s="129" t="s">
        <v>34</v>
      </c>
      <c r="H76" s="129" t="s">
        <v>29</v>
      </c>
    </row>
    <row r="77" spans="1:8" ht="12.2" customHeight="1">
      <c r="A77" s="130" t="s">
        <v>39</v>
      </c>
      <c r="B77" s="131">
        <f>B75+B76</f>
        <v>350</v>
      </c>
      <c r="C77" s="124">
        <f t="shared" ref="C77:F77" si="10">C75+C76</f>
        <v>16</v>
      </c>
      <c r="D77" s="124">
        <f t="shared" si="10"/>
        <v>15.399999999999999</v>
      </c>
      <c r="E77" s="124">
        <f t="shared" si="10"/>
        <v>53.099999999999994</v>
      </c>
      <c r="F77" s="124">
        <f t="shared" si="10"/>
        <v>414.79999999999995</v>
      </c>
      <c r="G77" s="132"/>
      <c r="H77" s="132"/>
    </row>
    <row r="78" spans="1:8" ht="21.6" customHeight="1">
      <c r="A78" s="157" t="s">
        <v>57</v>
      </c>
      <c r="B78" s="157"/>
      <c r="C78" s="140">
        <f>C77+C73+C64</f>
        <v>62.633333333333333</v>
      </c>
      <c r="D78" s="140">
        <f t="shared" ref="D78:F78" si="11">D77+D73+D64</f>
        <v>65.176666666666662</v>
      </c>
      <c r="E78" s="140">
        <f t="shared" si="11"/>
        <v>245.60000000000002</v>
      </c>
      <c r="F78" s="140">
        <f t="shared" si="11"/>
        <v>1811.6999999999998</v>
      </c>
      <c r="G78" s="132"/>
      <c r="H78" s="132"/>
    </row>
    <row r="79" spans="1:8" ht="1.1499999999999999" customHeight="1"/>
    <row r="80" spans="1:8" ht="28.35" customHeight="1">
      <c r="A80" s="160" t="s">
        <v>91</v>
      </c>
      <c r="B80" s="160"/>
      <c r="C80" s="160"/>
      <c r="D80" s="160"/>
      <c r="E80" s="160"/>
      <c r="F80" s="160"/>
      <c r="G80" s="160"/>
      <c r="H80" s="160"/>
    </row>
    <row r="81" spans="1:8" ht="13.35" customHeight="1">
      <c r="A81" s="162" t="s">
        <v>1</v>
      </c>
      <c r="B81" s="159" t="s">
        <v>2</v>
      </c>
      <c r="C81" s="161" t="s">
        <v>3</v>
      </c>
      <c r="D81" s="161"/>
      <c r="E81" s="161"/>
      <c r="F81" s="163" t="s">
        <v>4</v>
      </c>
      <c r="G81" s="159" t="s">
        <v>7</v>
      </c>
      <c r="H81" s="159" t="s">
        <v>8</v>
      </c>
    </row>
    <row r="82" spans="1:8" ht="26.65" customHeight="1">
      <c r="A82" s="162"/>
      <c r="B82" s="159"/>
      <c r="C82" s="124" t="s">
        <v>9</v>
      </c>
      <c r="D82" s="124" t="s">
        <v>10</v>
      </c>
      <c r="E82" s="124" t="s">
        <v>11</v>
      </c>
      <c r="F82" s="163"/>
      <c r="G82" s="159"/>
      <c r="H82" s="159"/>
    </row>
    <row r="83" spans="1:8" ht="14.65" customHeight="1">
      <c r="A83" s="158" t="s">
        <v>26</v>
      </c>
      <c r="B83" s="158"/>
      <c r="C83" s="158"/>
      <c r="D83" s="158"/>
      <c r="E83" s="158"/>
      <c r="F83" s="158"/>
      <c r="G83" s="158"/>
      <c r="H83" s="158"/>
    </row>
    <row r="84" spans="1:8" ht="12.2" customHeight="1">
      <c r="A84" s="125" t="s">
        <v>350</v>
      </c>
      <c r="B84" s="126">
        <v>100</v>
      </c>
      <c r="C84" s="127">
        <v>0.8</v>
      </c>
      <c r="D84" s="127">
        <v>0.2</v>
      </c>
      <c r="E84" s="127">
        <v>7.5</v>
      </c>
      <c r="F84" s="127">
        <v>38</v>
      </c>
      <c r="G84" s="129" t="s">
        <v>76</v>
      </c>
      <c r="H84" s="129" t="s">
        <v>77</v>
      </c>
    </row>
    <row r="85" spans="1:8" ht="12.2" customHeight="1">
      <c r="A85" s="125" t="s">
        <v>352</v>
      </c>
      <c r="B85" s="126">
        <v>200</v>
      </c>
      <c r="C85" s="127">
        <v>13.8</v>
      </c>
      <c r="D85" s="127">
        <v>17.100000000000001</v>
      </c>
      <c r="E85" s="127">
        <v>52.1</v>
      </c>
      <c r="F85" s="127">
        <v>376.4</v>
      </c>
      <c r="G85" s="129" t="s">
        <v>112</v>
      </c>
      <c r="H85" s="129" t="s">
        <v>62</v>
      </c>
    </row>
    <row r="86" spans="1:8" ht="12.2" customHeight="1">
      <c r="A86" s="125" t="s">
        <v>358</v>
      </c>
      <c r="B86" s="126">
        <v>200</v>
      </c>
      <c r="C86" s="127">
        <v>5.8</v>
      </c>
      <c r="D86" s="127">
        <v>5</v>
      </c>
      <c r="E86" s="127">
        <v>8</v>
      </c>
      <c r="F86" s="127">
        <v>106</v>
      </c>
      <c r="G86" s="129" t="s">
        <v>70</v>
      </c>
      <c r="H86" s="129" t="s">
        <v>29</v>
      </c>
    </row>
    <row r="87" spans="1:8" ht="12.2" customHeight="1">
      <c r="A87" s="125" t="s">
        <v>50</v>
      </c>
      <c r="B87" s="126">
        <v>30</v>
      </c>
      <c r="C87" s="127">
        <v>2.2999999999999998</v>
      </c>
      <c r="D87" s="127">
        <v>0.2</v>
      </c>
      <c r="E87" s="127">
        <v>15.1</v>
      </c>
      <c r="F87" s="127">
        <v>71</v>
      </c>
      <c r="G87" s="129" t="s">
        <v>64</v>
      </c>
      <c r="H87" s="129" t="s">
        <v>38</v>
      </c>
    </row>
    <row r="88" spans="1:8" ht="12.2" customHeight="1">
      <c r="A88" s="125" t="s">
        <v>37</v>
      </c>
      <c r="B88" s="126">
        <v>30</v>
      </c>
      <c r="C88" s="127">
        <v>2</v>
      </c>
      <c r="D88" s="127">
        <v>0.3</v>
      </c>
      <c r="E88" s="127">
        <v>12.7</v>
      </c>
      <c r="F88" s="127">
        <v>61.2</v>
      </c>
      <c r="G88" s="129" t="s">
        <v>64</v>
      </c>
      <c r="H88" s="129" t="s">
        <v>38</v>
      </c>
    </row>
    <row r="89" spans="1:8" ht="12.2" customHeight="1">
      <c r="A89" s="130" t="s">
        <v>39</v>
      </c>
      <c r="B89" s="131">
        <f>SUM(B84:B88)</f>
        <v>560</v>
      </c>
      <c r="C89" s="124">
        <f t="shared" ref="C89:F89" si="12">SUM(C84:C88)</f>
        <v>24.700000000000003</v>
      </c>
      <c r="D89" s="124">
        <f t="shared" si="12"/>
        <v>22.8</v>
      </c>
      <c r="E89" s="124">
        <f t="shared" si="12"/>
        <v>95.399999999999991</v>
      </c>
      <c r="F89" s="124">
        <f t="shared" si="12"/>
        <v>652.6</v>
      </c>
      <c r="G89" s="132"/>
      <c r="H89" s="132"/>
    </row>
    <row r="90" spans="1:8" ht="14.65" customHeight="1">
      <c r="A90" s="158" t="s">
        <v>40</v>
      </c>
      <c r="B90" s="158"/>
      <c r="C90" s="158"/>
      <c r="D90" s="158"/>
      <c r="E90" s="158"/>
      <c r="F90" s="158"/>
      <c r="G90" s="158"/>
      <c r="H90" s="158"/>
    </row>
    <row r="91" spans="1:8" ht="12.2" customHeight="1">
      <c r="A91" s="125" t="s">
        <v>116</v>
      </c>
      <c r="B91" s="126">
        <v>100</v>
      </c>
      <c r="C91" s="127">
        <v>1.5</v>
      </c>
      <c r="D91" s="127">
        <v>6.1</v>
      </c>
      <c r="E91" s="127">
        <v>8.5</v>
      </c>
      <c r="F91" s="127">
        <v>94.5</v>
      </c>
      <c r="G91" s="129" t="s">
        <v>117</v>
      </c>
      <c r="H91" s="129" t="s">
        <v>29</v>
      </c>
    </row>
    <row r="92" spans="1:8" ht="12.2" customHeight="1">
      <c r="A92" s="125" t="s">
        <v>118</v>
      </c>
      <c r="B92" s="126">
        <v>250</v>
      </c>
      <c r="C92" s="127">
        <v>3.3</v>
      </c>
      <c r="D92" s="127">
        <v>2.9</v>
      </c>
      <c r="E92" s="127">
        <v>12.01</v>
      </c>
      <c r="F92" s="127">
        <v>127.1</v>
      </c>
      <c r="G92" s="129" t="s">
        <v>119</v>
      </c>
      <c r="H92" s="129" t="s">
        <v>29</v>
      </c>
    </row>
    <row r="93" spans="1:8" ht="12.2" customHeight="1">
      <c r="A93" s="125" t="s">
        <v>120</v>
      </c>
      <c r="B93" s="126">
        <v>200</v>
      </c>
      <c r="C93" s="127">
        <v>11.7</v>
      </c>
      <c r="D93" s="127">
        <v>17.7</v>
      </c>
      <c r="E93" s="127">
        <v>16.100000000000001</v>
      </c>
      <c r="F93" s="127">
        <v>270.60000000000002</v>
      </c>
      <c r="G93" s="129" t="s">
        <v>121</v>
      </c>
      <c r="H93" s="129" t="s">
        <v>29</v>
      </c>
    </row>
    <row r="94" spans="1:8" ht="12.2" customHeight="1">
      <c r="A94" s="125" t="s">
        <v>122</v>
      </c>
      <c r="B94" s="126">
        <v>200</v>
      </c>
      <c r="C94" s="127">
        <v>5.2</v>
      </c>
      <c r="D94" s="127">
        <v>4.2</v>
      </c>
      <c r="E94" s="127">
        <v>17.100000000000001</v>
      </c>
      <c r="F94" s="127">
        <v>128.5</v>
      </c>
      <c r="G94" s="129" t="s">
        <v>123</v>
      </c>
      <c r="H94" s="129" t="s">
        <v>29</v>
      </c>
    </row>
    <row r="95" spans="1:8" ht="12.2" customHeight="1">
      <c r="A95" s="125" t="s">
        <v>50</v>
      </c>
      <c r="B95" s="126">
        <v>50</v>
      </c>
      <c r="C95" s="127">
        <v>3.8</v>
      </c>
      <c r="D95" s="127">
        <v>0.3</v>
      </c>
      <c r="E95" s="127">
        <v>25.1</v>
      </c>
      <c r="F95" s="127">
        <v>118.4</v>
      </c>
      <c r="G95" s="129" t="s">
        <v>64</v>
      </c>
      <c r="H95" s="129" t="s">
        <v>38</v>
      </c>
    </row>
    <row r="96" spans="1:8" ht="12.2" customHeight="1">
      <c r="A96" s="125" t="s">
        <v>37</v>
      </c>
      <c r="B96" s="126">
        <v>50</v>
      </c>
      <c r="C96" s="127">
        <v>3.3</v>
      </c>
      <c r="D96" s="127">
        <v>0.4</v>
      </c>
      <c r="E96" s="127">
        <v>21.2</v>
      </c>
      <c r="F96" s="127">
        <v>102</v>
      </c>
      <c r="G96" s="129" t="s">
        <v>64</v>
      </c>
      <c r="H96" s="129" t="s">
        <v>38</v>
      </c>
    </row>
    <row r="97" spans="1:8" ht="12.2" customHeight="1">
      <c r="A97" s="125" t="s">
        <v>124</v>
      </c>
      <c r="B97" s="126">
        <v>45</v>
      </c>
      <c r="C97" s="127">
        <v>4.0999999999999996</v>
      </c>
      <c r="D97" s="127">
        <v>5.4</v>
      </c>
      <c r="E97" s="127">
        <v>30.9</v>
      </c>
      <c r="F97" s="127">
        <v>129.4</v>
      </c>
      <c r="G97" s="129" t="s">
        <v>64</v>
      </c>
      <c r="H97" s="129" t="s">
        <v>77</v>
      </c>
    </row>
    <row r="98" spans="1:8" ht="21.6" customHeight="1">
      <c r="A98" s="130" t="s">
        <v>39</v>
      </c>
      <c r="B98" s="131">
        <f>SUM(B91:B97)</f>
        <v>895</v>
      </c>
      <c r="C98" s="124">
        <f t="shared" ref="C98:F98" si="13">SUM(C91:C97)</f>
        <v>32.9</v>
      </c>
      <c r="D98" s="124">
        <f t="shared" si="13"/>
        <v>37</v>
      </c>
      <c r="E98" s="124">
        <f t="shared" si="13"/>
        <v>130.91</v>
      </c>
      <c r="F98" s="124">
        <f t="shared" si="13"/>
        <v>970.5</v>
      </c>
      <c r="G98" s="132"/>
      <c r="H98" s="132"/>
    </row>
    <row r="99" spans="1:8" ht="14.65" customHeight="1">
      <c r="A99" s="158" t="s">
        <v>51</v>
      </c>
      <c r="B99" s="158"/>
      <c r="C99" s="158"/>
      <c r="D99" s="158"/>
      <c r="E99" s="158"/>
      <c r="F99" s="158"/>
      <c r="G99" s="158"/>
      <c r="H99" s="158"/>
    </row>
    <row r="100" spans="1:8" ht="12.2" customHeight="1">
      <c r="A100" s="125" t="s">
        <v>126</v>
      </c>
      <c r="B100" s="126">
        <v>200</v>
      </c>
      <c r="C100" s="127">
        <v>9</v>
      </c>
      <c r="D100" s="127">
        <v>9.6999999999999993</v>
      </c>
      <c r="E100" s="127">
        <v>41.1</v>
      </c>
      <c r="F100" s="127">
        <v>322.89999999999998</v>
      </c>
      <c r="G100" s="129" t="s">
        <v>127</v>
      </c>
      <c r="H100" s="129" t="s">
        <v>62</v>
      </c>
    </row>
    <row r="101" spans="1:8" ht="12.2" customHeight="1">
      <c r="A101" s="125" t="s">
        <v>128</v>
      </c>
      <c r="B101" s="126">
        <v>180</v>
      </c>
      <c r="C101" s="127">
        <v>0.2</v>
      </c>
      <c r="D101" s="127">
        <v>0</v>
      </c>
      <c r="E101" s="127">
        <v>9.1</v>
      </c>
      <c r="F101" s="127">
        <v>37</v>
      </c>
      <c r="G101" s="129" t="s">
        <v>129</v>
      </c>
      <c r="H101" s="129" t="s">
        <v>29</v>
      </c>
    </row>
    <row r="102" spans="1:8" ht="12.2" customHeight="1">
      <c r="A102" s="125" t="s">
        <v>37</v>
      </c>
      <c r="B102" s="126">
        <v>20</v>
      </c>
      <c r="C102" s="127">
        <v>1.1000000000000001</v>
      </c>
      <c r="D102" s="127">
        <v>0.2</v>
      </c>
      <c r="E102" s="127">
        <v>9.9</v>
      </c>
      <c r="F102" s="127">
        <v>46</v>
      </c>
      <c r="G102" s="129" t="s">
        <v>64</v>
      </c>
      <c r="H102" s="129" t="s">
        <v>38</v>
      </c>
    </row>
    <row r="103" spans="1:8" ht="12.2" customHeight="1">
      <c r="A103" s="130" t="s">
        <v>39</v>
      </c>
      <c r="B103" s="131">
        <f>SUM(B100:B102)</f>
        <v>400</v>
      </c>
      <c r="C103" s="124">
        <f t="shared" ref="C103:F103" si="14">SUM(C100:C102)</f>
        <v>10.299999999999999</v>
      </c>
      <c r="D103" s="124">
        <f t="shared" si="14"/>
        <v>9.8999999999999986</v>
      </c>
      <c r="E103" s="124">
        <f t="shared" si="14"/>
        <v>60.1</v>
      </c>
      <c r="F103" s="124">
        <f t="shared" si="14"/>
        <v>405.9</v>
      </c>
      <c r="G103" s="132"/>
      <c r="H103" s="132"/>
    </row>
    <row r="104" spans="1:8" ht="21.6" customHeight="1">
      <c r="A104" s="157" t="s">
        <v>57</v>
      </c>
      <c r="B104" s="157"/>
      <c r="C104" s="140">
        <f>C103+C98+C89</f>
        <v>67.900000000000006</v>
      </c>
      <c r="D104" s="140">
        <f t="shared" ref="D104:F104" si="15">D103+D98+D89</f>
        <v>69.7</v>
      </c>
      <c r="E104" s="140">
        <f t="shared" si="15"/>
        <v>286.40999999999997</v>
      </c>
      <c r="F104" s="140">
        <f t="shared" si="15"/>
        <v>2029</v>
      </c>
      <c r="G104" s="132"/>
      <c r="H104" s="132"/>
    </row>
    <row r="105" spans="1:8" ht="28.35" customHeight="1">
      <c r="A105" s="160" t="s">
        <v>130</v>
      </c>
      <c r="B105" s="160"/>
      <c r="C105" s="160"/>
      <c r="D105" s="160"/>
      <c r="E105" s="160"/>
      <c r="F105" s="160"/>
      <c r="G105" s="160"/>
      <c r="H105" s="160"/>
    </row>
    <row r="106" spans="1:8" ht="13.35" customHeight="1">
      <c r="A106" s="162" t="s">
        <v>1</v>
      </c>
      <c r="B106" s="159" t="s">
        <v>2</v>
      </c>
      <c r="C106" s="161" t="s">
        <v>3</v>
      </c>
      <c r="D106" s="161"/>
      <c r="E106" s="161"/>
      <c r="F106" s="163" t="s">
        <v>4</v>
      </c>
      <c r="G106" s="159" t="s">
        <v>7</v>
      </c>
      <c r="H106" s="159" t="s">
        <v>8</v>
      </c>
    </row>
    <row r="107" spans="1:8" ht="26.65" customHeight="1">
      <c r="A107" s="162"/>
      <c r="B107" s="159"/>
      <c r="C107" s="124" t="s">
        <v>9</v>
      </c>
      <c r="D107" s="124" t="s">
        <v>10</v>
      </c>
      <c r="E107" s="124" t="s">
        <v>11</v>
      </c>
      <c r="F107" s="163"/>
      <c r="G107" s="159"/>
      <c r="H107" s="159"/>
    </row>
    <row r="108" spans="1:8" ht="14.65" customHeight="1">
      <c r="A108" s="158" t="s">
        <v>26</v>
      </c>
      <c r="B108" s="158"/>
      <c r="C108" s="158"/>
      <c r="D108" s="158"/>
      <c r="E108" s="158"/>
      <c r="F108" s="158"/>
      <c r="G108" s="158"/>
      <c r="H108" s="158"/>
    </row>
    <row r="109" spans="1:8" s="138" customFormat="1" ht="12.2" customHeight="1">
      <c r="A109" s="133" t="s">
        <v>380</v>
      </c>
      <c r="B109" s="134">
        <v>100</v>
      </c>
      <c r="C109" s="135">
        <f>0.5*100/60</f>
        <v>0.83333333333333337</v>
      </c>
      <c r="D109" s="135">
        <f>0.1*100/60</f>
        <v>0.16666666666666666</v>
      </c>
      <c r="E109" s="135">
        <f>1.5*100/60</f>
        <v>2.5</v>
      </c>
      <c r="F109" s="135">
        <f>8.4*100/60</f>
        <v>14</v>
      </c>
      <c r="G109" s="137" t="s">
        <v>379</v>
      </c>
      <c r="H109" s="137" t="s">
        <v>54</v>
      </c>
    </row>
    <row r="110" spans="1:8" ht="12.2" customHeight="1">
      <c r="A110" s="125" t="s">
        <v>131</v>
      </c>
      <c r="B110" s="126">
        <v>180</v>
      </c>
      <c r="C110" s="127">
        <v>3.7</v>
      </c>
      <c r="D110" s="127">
        <v>4.9000000000000004</v>
      </c>
      <c r="E110" s="127">
        <v>25.1</v>
      </c>
      <c r="F110" s="127">
        <v>163.80000000000001</v>
      </c>
      <c r="G110" s="129" t="s">
        <v>132</v>
      </c>
      <c r="H110" s="129" t="s">
        <v>29</v>
      </c>
    </row>
    <row r="111" spans="1:8" ht="12.2" customHeight="1">
      <c r="A111" s="125" t="s">
        <v>133</v>
      </c>
      <c r="B111" s="126">
        <v>100</v>
      </c>
      <c r="C111" s="127">
        <v>13.6</v>
      </c>
      <c r="D111" s="127">
        <v>13.8</v>
      </c>
      <c r="E111" s="127">
        <v>16.899999999999999</v>
      </c>
      <c r="F111" s="127">
        <v>217.3</v>
      </c>
      <c r="G111" s="129" t="s">
        <v>134</v>
      </c>
      <c r="H111" s="129" t="s">
        <v>29</v>
      </c>
    </row>
    <row r="112" spans="1:8" ht="12.2" customHeight="1">
      <c r="A112" s="125" t="s">
        <v>135</v>
      </c>
      <c r="B112" s="126">
        <v>180</v>
      </c>
      <c r="C112" s="127">
        <v>0.1</v>
      </c>
      <c r="D112" s="127">
        <v>0.1</v>
      </c>
      <c r="E112" s="127">
        <v>13.4</v>
      </c>
      <c r="F112" s="127">
        <v>56.3</v>
      </c>
      <c r="G112" s="129" t="s">
        <v>136</v>
      </c>
      <c r="H112" s="129" t="s">
        <v>29</v>
      </c>
    </row>
    <row r="113" spans="1:8" ht="12.2" customHeight="1">
      <c r="A113" s="125" t="s">
        <v>50</v>
      </c>
      <c r="B113" s="126">
        <v>40</v>
      </c>
      <c r="C113" s="127">
        <v>3.1</v>
      </c>
      <c r="D113" s="127">
        <v>0.2</v>
      </c>
      <c r="E113" s="127">
        <v>20.100000000000001</v>
      </c>
      <c r="F113" s="127">
        <v>94.7</v>
      </c>
      <c r="G113" s="129" t="s">
        <v>64</v>
      </c>
      <c r="H113" s="129" t="s">
        <v>38</v>
      </c>
    </row>
    <row r="114" spans="1:8" ht="21.6" customHeight="1">
      <c r="A114" s="130" t="s">
        <v>39</v>
      </c>
      <c r="B114" s="131">
        <f>SUM(B109:B113)</f>
        <v>600</v>
      </c>
      <c r="C114" s="124">
        <f t="shared" ref="C114:F114" si="16">SUM(C109:C113)</f>
        <v>21.333333333333336</v>
      </c>
      <c r="D114" s="124">
        <f t="shared" si="16"/>
        <v>19.166666666666668</v>
      </c>
      <c r="E114" s="124">
        <f t="shared" si="16"/>
        <v>78</v>
      </c>
      <c r="F114" s="124">
        <f t="shared" si="16"/>
        <v>546.1</v>
      </c>
      <c r="G114" s="132"/>
      <c r="H114" s="132"/>
    </row>
    <row r="115" spans="1:8" ht="14.65" customHeight="1">
      <c r="A115" s="158" t="s">
        <v>40</v>
      </c>
      <c r="B115" s="158"/>
      <c r="C115" s="158"/>
      <c r="D115" s="158"/>
      <c r="E115" s="158"/>
      <c r="F115" s="158"/>
      <c r="G115" s="158"/>
      <c r="H115" s="158"/>
    </row>
    <row r="116" spans="1:8" ht="12.2" customHeight="1">
      <c r="A116" s="125" t="s">
        <v>359</v>
      </c>
      <c r="B116" s="126">
        <v>150</v>
      </c>
      <c r="C116" s="127">
        <v>1.4</v>
      </c>
      <c r="D116" s="127">
        <v>0.3</v>
      </c>
      <c r="E116" s="127">
        <v>12</v>
      </c>
      <c r="F116" s="127">
        <v>1.5</v>
      </c>
      <c r="G116" s="129" t="s">
        <v>76</v>
      </c>
      <c r="H116" s="129" t="s">
        <v>77</v>
      </c>
    </row>
    <row r="117" spans="1:8" ht="12.2" customHeight="1">
      <c r="A117" s="125" t="s">
        <v>138</v>
      </c>
      <c r="B117" s="126">
        <v>250</v>
      </c>
      <c r="C117" s="127">
        <v>8.3000000000000007</v>
      </c>
      <c r="D117" s="127">
        <v>10.199999999999999</v>
      </c>
      <c r="E117" s="127">
        <v>8.1</v>
      </c>
      <c r="F117" s="127">
        <v>217.8</v>
      </c>
      <c r="G117" s="129" t="s">
        <v>139</v>
      </c>
      <c r="H117" s="129" t="s">
        <v>32</v>
      </c>
    </row>
    <row r="118" spans="1:8" ht="12.2" customHeight="1">
      <c r="A118" s="125" t="s">
        <v>141</v>
      </c>
      <c r="B118" s="126">
        <v>200</v>
      </c>
      <c r="C118" s="127">
        <v>9.9</v>
      </c>
      <c r="D118" s="127">
        <v>16.3</v>
      </c>
      <c r="E118" s="127">
        <v>34</v>
      </c>
      <c r="F118" s="127">
        <v>323.10000000000002</v>
      </c>
      <c r="G118" s="129" t="s">
        <v>142</v>
      </c>
      <c r="H118" s="129" t="s">
        <v>29</v>
      </c>
    </row>
    <row r="119" spans="1:8" ht="12.2" customHeight="1">
      <c r="A119" s="125" t="s">
        <v>143</v>
      </c>
      <c r="B119" s="126">
        <v>200</v>
      </c>
      <c r="C119" s="127">
        <v>1</v>
      </c>
      <c r="D119" s="127">
        <v>0.2</v>
      </c>
      <c r="E119" s="127">
        <v>19.600000000000001</v>
      </c>
      <c r="F119" s="127">
        <v>83.4</v>
      </c>
      <c r="G119" s="129" t="s">
        <v>56</v>
      </c>
      <c r="H119" s="129" t="s">
        <v>29</v>
      </c>
    </row>
    <row r="120" spans="1:8" ht="12.2" customHeight="1">
      <c r="A120" s="125" t="s">
        <v>50</v>
      </c>
      <c r="B120" s="126">
        <v>50</v>
      </c>
      <c r="C120" s="127">
        <v>3.8</v>
      </c>
      <c r="D120" s="127">
        <v>0.3</v>
      </c>
      <c r="E120" s="127">
        <v>25.1</v>
      </c>
      <c r="F120" s="127">
        <v>118.4</v>
      </c>
      <c r="G120" s="129" t="s">
        <v>64</v>
      </c>
      <c r="H120" s="129" t="s">
        <v>32</v>
      </c>
    </row>
    <row r="121" spans="1:8" ht="12.2" customHeight="1">
      <c r="A121" s="125" t="s">
        <v>37</v>
      </c>
      <c r="B121" s="126">
        <v>50</v>
      </c>
      <c r="C121" s="127">
        <v>3.3</v>
      </c>
      <c r="D121" s="127">
        <v>0.4</v>
      </c>
      <c r="E121" s="127">
        <v>21.2</v>
      </c>
      <c r="F121" s="127">
        <v>102</v>
      </c>
      <c r="G121" s="129" t="s">
        <v>64</v>
      </c>
      <c r="H121" s="129" t="s">
        <v>38</v>
      </c>
    </row>
    <row r="122" spans="1:8" ht="12.2" customHeight="1">
      <c r="A122" s="125" t="s">
        <v>360</v>
      </c>
      <c r="B122" s="126">
        <v>200</v>
      </c>
      <c r="C122" s="127">
        <v>5.6</v>
      </c>
      <c r="D122" s="127">
        <v>4.9000000000000004</v>
      </c>
      <c r="E122" s="127">
        <v>9.3000000000000007</v>
      </c>
      <c r="F122" s="127">
        <v>104.8</v>
      </c>
      <c r="G122" s="129" t="s">
        <v>64</v>
      </c>
      <c r="H122" s="129" t="s">
        <v>77</v>
      </c>
    </row>
    <row r="123" spans="1:8" ht="21.6" customHeight="1">
      <c r="A123" s="130" t="s">
        <v>39</v>
      </c>
      <c r="B123" s="131">
        <f>SUM(B116:B122)</f>
        <v>1100</v>
      </c>
      <c r="C123" s="124">
        <f t="shared" ref="C123:F123" si="17">SUM(C116:C122)</f>
        <v>33.300000000000004</v>
      </c>
      <c r="D123" s="124">
        <f t="shared" si="17"/>
        <v>32.6</v>
      </c>
      <c r="E123" s="124">
        <f t="shared" si="17"/>
        <v>129.30000000000001</v>
      </c>
      <c r="F123" s="124">
        <f t="shared" si="17"/>
        <v>951</v>
      </c>
      <c r="G123" s="132"/>
      <c r="H123" s="132"/>
    </row>
    <row r="124" spans="1:8" ht="14.65" customHeight="1">
      <c r="A124" s="158" t="s">
        <v>51</v>
      </c>
      <c r="B124" s="158"/>
      <c r="C124" s="158"/>
      <c r="D124" s="158"/>
      <c r="E124" s="158"/>
      <c r="F124" s="158"/>
      <c r="G124" s="158"/>
      <c r="H124" s="158"/>
    </row>
    <row r="125" spans="1:8" ht="12.2" customHeight="1">
      <c r="A125" s="125" t="s">
        <v>147</v>
      </c>
      <c r="B125" s="126">
        <v>100</v>
      </c>
      <c r="C125" s="127">
        <v>0.4</v>
      </c>
      <c r="D125" s="127">
        <v>0.4</v>
      </c>
      <c r="E125" s="127">
        <v>9.8000000000000007</v>
      </c>
      <c r="F125" s="127">
        <v>47</v>
      </c>
      <c r="G125" s="129" t="s">
        <v>148</v>
      </c>
      <c r="H125" s="129" t="s">
        <v>29</v>
      </c>
    </row>
    <row r="126" spans="1:8" ht="12.2" customHeight="1">
      <c r="A126" s="125" t="s">
        <v>149</v>
      </c>
      <c r="B126" s="126">
        <v>75</v>
      </c>
      <c r="C126" s="127">
        <v>4.5</v>
      </c>
      <c r="D126" s="127">
        <v>5</v>
      </c>
      <c r="E126" s="127">
        <v>22.1</v>
      </c>
      <c r="F126" s="127">
        <v>124.5</v>
      </c>
      <c r="G126" s="129" t="s">
        <v>150</v>
      </c>
      <c r="H126" s="129" t="s">
        <v>32</v>
      </c>
    </row>
    <row r="127" spans="1:8" ht="12.2" customHeight="1">
      <c r="A127" s="125" t="s">
        <v>361</v>
      </c>
      <c r="B127" s="126">
        <v>180</v>
      </c>
      <c r="C127" s="127">
        <v>5</v>
      </c>
      <c r="D127" s="127">
        <v>4.5</v>
      </c>
      <c r="E127" s="127">
        <v>8.1</v>
      </c>
      <c r="F127" s="127">
        <v>101.7</v>
      </c>
      <c r="G127" s="129" t="s">
        <v>70</v>
      </c>
      <c r="H127" s="129" t="s">
        <v>29</v>
      </c>
    </row>
    <row r="128" spans="1:8" ht="12.2" customHeight="1">
      <c r="A128" s="130" t="s">
        <v>39</v>
      </c>
      <c r="B128" s="131">
        <f>SUM(B125:B127)</f>
        <v>355</v>
      </c>
      <c r="C128" s="124">
        <f t="shared" ref="C128:F128" si="18">SUM(C125:C127)</f>
        <v>9.9</v>
      </c>
      <c r="D128" s="124">
        <f t="shared" si="18"/>
        <v>9.9</v>
      </c>
      <c r="E128" s="124">
        <f t="shared" si="18"/>
        <v>40</v>
      </c>
      <c r="F128" s="124">
        <f t="shared" si="18"/>
        <v>273.2</v>
      </c>
      <c r="G128" s="132"/>
      <c r="H128" s="132"/>
    </row>
    <row r="129" spans="1:8" ht="21.6" customHeight="1">
      <c r="A129" s="157" t="s">
        <v>57</v>
      </c>
      <c r="B129" s="157"/>
      <c r="C129" s="140">
        <f>C128+C123+C114</f>
        <v>64.533333333333331</v>
      </c>
      <c r="D129" s="140">
        <f t="shared" ref="D129:F129" si="19">D128+D123+D114</f>
        <v>61.666666666666671</v>
      </c>
      <c r="E129" s="140">
        <f t="shared" si="19"/>
        <v>247.3</v>
      </c>
      <c r="F129" s="140">
        <f t="shared" si="19"/>
        <v>1770.3000000000002</v>
      </c>
      <c r="G129" s="132"/>
      <c r="H129" s="132"/>
    </row>
    <row r="130" spans="1:8" ht="28.35" customHeight="1">
      <c r="A130" s="160" t="s">
        <v>152</v>
      </c>
      <c r="B130" s="160"/>
      <c r="C130" s="160"/>
      <c r="D130" s="160"/>
      <c r="E130" s="160"/>
      <c r="F130" s="160"/>
      <c r="G130" s="160"/>
      <c r="H130" s="160"/>
    </row>
    <row r="131" spans="1:8" ht="13.35" customHeight="1">
      <c r="A131" s="162" t="s">
        <v>1</v>
      </c>
      <c r="B131" s="159" t="s">
        <v>2</v>
      </c>
      <c r="C131" s="161" t="s">
        <v>3</v>
      </c>
      <c r="D131" s="161"/>
      <c r="E131" s="161"/>
      <c r="F131" s="163" t="s">
        <v>4</v>
      </c>
      <c r="G131" s="159" t="s">
        <v>7</v>
      </c>
      <c r="H131" s="159" t="s">
        <v>8</v>
      </c>
    </row>
    <row r="132" spans="1:8" ht="26.65" customHeight="1">
      <c r="A132" s="162"/>
      <c r="B132" s="159"/>
      <c r="C132" s="124" t="s">
        <v>9</v>
      </c>
      <c r="D132" s="124" t="s">
        <v>10</v>
      </c>
      <c r="E132" s="124" t="s">
        <v>11</v>
      </c>
      <c r="F132" s="163"/>
      <c r="G132" s="159"/>
      <c r="H132" s="159"/>
    </row>
    <row r="133" spans="1:8" ht="14.65" customHeight="1">
      <c r="A133" s="158" t="s">
        <v>26</v>
      </c>
      <c r="B133" s="158"/>
      <c r="C133" s="158"/>
      <c r="D133" s="158"/>
      <c r="E133" s="158"/>
      <c r="F133" s="158"/>
      <c r="G133" s="158"/>
      <c r="H133" s="158"/>
    </row>
    <row r="134" spans="1:8" ht="12.2" customHeight="1">
      <c r="A134" s="125" t="s">
        <v>80</v>
      </c>
      <c r="B134" s="126">
        <v>100</v>
      </c>
      <c r="C134" s="127">
        <v>0.4</v>
      </c>
      <c r="D134" s="127">
        <v>0.4</v>
      </c>
      <c r="E134" s="127">
        <v>9.8000000000000007</v>
      </c>
      <c r="F134" s="127">
        <v>47</v>
      </c>
      <c r="G134" s="129" t="s">
        <v>36</v>
      </c>
      <c r="H134" s="129" t="s">
        <v>29</v>
      </c>
    </row>
    <row r="135" spans="1:8" ht="12.2" customHeight="1">
      <c r="A135" s="125" t="s">
        <v>353</v>
      </c>
      <c r="B135" s="126">
        <v>200</v>
      </c>
      <c r="C135" s="127">
        <v>10.199999999999999</v>
      </c>
      <c r="D135" s="127">
        <v>14.2</v>
      </c>
      <c r="E135" s="127">
        <v>37.299999999999997</v>
      </c>
      <c r="F135" s="127">
        <v>313.10000000000002</v>
      </c>
      <c r="G135" s="129" t="s">
        <v>179</v>
      </c>
      <c r="H135" s="129" t="s">
        <v>62</v>
      </c>
    </row>
    <row r="136" spans="1:8" ht="12.2" customHeight="1">
      <c r="A136" s="125" t="s">
        <v>181</v>
      </c>
      <c r="B136" s="126">
        <v>200</v>
      </c>
      <c r="C136" s="127">
        <v>3</v>
      </c>
      <c r="D136" s="127">
        <v>2.4</v>
      </c>
      <c r="E136" s="127">
        <v>14.7</v>
      </c>
      <c r="F136" s="127">
        <v>93.2</v>
      </c>
      <c r="G136" s="129" t="s">
        <v>155</v>
      </c>
      <c r="H136" s="129" t="s">
        <v>29</v>
      </c>
    </row>
    <row r="137" spans="1:8" ht="12.2" customHeight="1">
      <c r="A137" s="125" t="s">
        <v>50</v>
      </c>
      <c r="B137" s="126">
        <v>40</v>
      </c>
      <c r="C137" s="127">
        <v>3.1</v>
      </c>
      <c r="D137" s="127">
        <v>0.2</v>
      </c>
      <c r="E137" s="127">
        <v>20.100000000000001</v>
      </c>
      <c r="F137" s="127">
        <v>94.7</v>
      </c>
      <c r="G137" s="129" t="s">
        <v>64</v>
      </c>
      <c r="H137" s="129" t="s">
        <v>38</v>
      </c>
    </row>
    <row r="138" spans="1:8" ht="12.2" customHeight="1">
      <c r="A138" s="125" t="s">
        <v>37</v>
      </c>
      <c r="B138" s="126">
        <v>30</v>
      </c>
      <c r="C138" s="127">
        <v>2</v>
      </c>
      <c r="D138" s="127">
        <v>0.3</v>
      </c>
      <c r="E138" s="127">
        <v>12.7</v>
      </c>
      <c r="F138" s="127">
        <v>61.2</v>
      </c>
      <c r="G138" s="129" t="s">
        <v>64</v>
      </c>
      <c r="H138" s="129" t="s">
        <v>38</v>
      </c>
    </row>
    <row r="139" spans="1:8" ht="12.2" customHeight="1">
      <c r="A139" s="130" t="s">
        <v>39</v>
      </c>
      <c r="B139" s="131">
        <f t="shared" ref="B139:F139" si="20">SUM(B134:B138)</f>
        <v>570</v>
      </c>
      <c r="C139" s="124">
        <f t="shared" si="20"/>
        <v>18.7</v>
      </c>
      <c r="D139" s="124">
        <f t="shared" si="20"/>
        <v>17.5</v>
      </c>
      <c r="E139" s="124">
        <f t="shared" si="20"/>
        <v>94.600000000000009</v>
      </c>
      <c r="F139" s="124">
        <f t="shared" si="20"/>
        <v>609.20000000000005</v>
      </c>
      <c r="G139" s="132" t="s">
        <v>64</v>
      </c>
      <c r="H139" s="132"/>
    </row>
    <row r="140" spans="1:8" ht="14.65" customHeight="1">
      <c r="A140" s="158" t="s">
        <v>40</v>
      </c>
      <c r="B140" s="158"/>
      <c r="C140" s="158"/>
      <c r="D140" s="158"/>
      <c r="E140" s="158"/>
      <c r="F140" s="158"/>
      <c r="G140" s="158"/>
      <c r="H140" s="158"/>
    </row>
    <row r="141" spans="1:8" ht="12.2" customHeight="1">
      <c r="A141" s="125" t="s">
        <v>184</v>
      </c>
      <c r="B141" s="126">
        <v>100</v>
      </c>
      <c r="C141" s="127">
        <v>1.4</v>
      </c>
      <c r="D141" s="127">
        <v>5</v>
      </c>
      <c r="E141" s="127">
        <v>7</v>
      </c>
      <c r="F141" s="127">
        <v>79.2</v>
      </c>
      <c r="G141" s="129" t="s">
        <v>76</v>
      </c>
      <c r="H141" s="129" t="s">
        <v>77</v>
      </c>
    </row>
    <row r="142" spans="1:8" ht="12.2" customHeight="1">
      <c r="A142" s="125" t="s">
        <v>186</v>
      </c>
      <c r="B142" s="126">
        <v>250</v>
      </c>
      <c r="C142" s="127">
        <v>5.8</v>
      </c>
      <c r="D142" s="127">
        <v>5.4</v>
      </c>
      <c r="E142" s="127">
        <v>18.5</v>
      </c>
      <c r="F142" s="127">
        <v>146.19999999999999</v>
      </c>
      <c r="G142" s="129" t="s">
        <v>187</v>
      </c>
      <c r="H142" s="129" t="s">
        <v>29</v>
      </c>
    </row>
    <row r="143" spans="1:8" ht="12.2" customHeight="1">
      <c r="A143" s="125" t="s">
        <v>83</v>
      </c>
      <c r="B143" s="126">
        <v>180</v>
      </c>
      <c r="C143" s="127">
        <v>3.4</v>
      </c>
      <c r="D143" s="127">
        <v>9</v>
      </c>
      <c r="E143" s="127">
        <v>18.8</v>
      </c>
      <c r="F143" s="127">
        <v>195.5</v>
      </c>
      <c r="G143" s="129" t="s">
        <v>84</v>
      </c>
      <c r="H143" s="129" t="s">
        <v>29</v>
      </c>
    </row>
    <row r="144" spans="1:8" ht="12.2" customHeight="1">
      <c r="A144" s="125" t="s">
        <v>354</v>
      </c>
      <c r="B144" s="126">
        <v>120</v>
      </c>
      <c r="C144" s="127">
        <v>9.8000000000000007</v>
      </c>
      <c r="D144" s="127">
        <v>13.9</v>
      </c>
      <c r="E144" s="127">
        <v>23</v>
      </c>
      <c r="F144" s="127">
        <v>233.6</v>
      </c>
      <c r="G144" s="129" t="s">
        <v>190</v>
      </c>
      <c r="H144" s="129" t="s">
        <v>29</v>
      </c>
    </row>
    <row r="145" spans="1:8" ht="12.2" customHeight="1">
      <c r="A145" s="125" t="s">
        <v>362</v>
      </c>
      <c r="B145" s="126">
        <v>180</v>
      </c>
      <c r="C145" s="127">
        <v>5.2</v>
      </c>
      <c r="D145" s="127">
        <v>4.5</v>
      </c>
      <c r="E145" s="127">
        <v>7.2</v>
      </c>
      <c r="F145" s="127">
        <v>95.4</v>
      </c>
      <c r="G145" s="129" t="s">
        <v>70</v>
      </c>
      <c r="H145" s="129" t="s">
        <v>29</v>
      </c>
    </row>
    <row r="146" spans="1:8" ht="12.2" customHeight="1">
      <c r="A146" s="125" t="s">
        <v>50</v>
      </c>
      <c r="B146" s="126">
        <v>50</v>
      </c>
      <c r="C146" s="127">
        <v>3.8</v>
      </c>
      <c r="D146" s="127">
        <v>0.3</v>
      </c>
      <c r="E146" s="127">
        <v>25.1</v>
      </c>
      <c r="F146" s="127">
        <v>118.4</v>
      </c>
      <c r="G146" s="129" t="s">
        <v>64</v>
      </c>
      <c r="H146" s="129" t="s">
        <v>38</v>
      </c>
    </row>
    <row r="147" spans="1:8" ht="12.2" customHeight="1">
      <c r="A147" s="125" t="s">
        <v>37</v>
      </c>
      <c r="B147" s="126">
        <v>40</v>
      </c>
      <c r="C147" s="127">
        <v>2.6</v>
      </c>
      <c r="D147" s="127">
        <v>0.4</v>
      </c>
      <c r="E147" s="127">
        <v>17</v>
      </c>
      <c r="F147" s="127">
        <v>81.599999999999994</v>
      </c>
      <c r="G147" s="129" t="s">
        <v>64</v>
      </c>
      <c r="H147" s="129" t="s">
        <v>38</v>
      </c>
    </row>
    <row r="148" spans="1:8" ht="21.6" customHeight="1">
      <c r="A148" s="130" t="s">
        <v>39</v>
      </c>
      <c r="B148" s="131">
        <f>SUM(B141:B147)</f>
        <v>920</v>
      </c>
      <c r="C148" s="124">
        <f t="shared" ref="C148:F148" si="21">SUM(C141:C147)</f>
        <v>32</v>
      </c>
      <c r="D148" s="124">
        <f t="shared" si="21"/>
        <v>38.499999999999993</v>
      </c>
      <c r="E148" s="124">
        <f t="shared" si="21"/>
        <v>116.6</v>
      </c>
      <c r="F148" s="124">
        <f t="shared" si="21"/>
        <v>949.9</v>
      </c>
      <c r="G148" s="132"/>
      <c r="H148" s="132"/>
    </row>
    <row r="149" spans="1:8" ht="14.65" customHeight="1">
      <c r="A149" s="158" t="s">
        <v>51</v>
      </c>
      <c r="B149" s="158"/>
      <c r="C149" s="158"/>
      <c r="D149" s="158"/>
      <c r="E149" s="158"/>
      <c r="F149" s="158"/>
      <c r="G149" s="158"/>
      <c r="H149" s="158"/>
    </row>
    <row r="150" spans="1:8" ht="21.6" customHeight="1">
      <c r="A150" s="125" t="s">
        <v>44</v>
      </c>
      <c r="B150" s="126">
        <v>180</v>
      </c>
      <c r="C150" s="127">
        <v>3.5</v>
      </c>
      <c r="D150" s="127">
        <v>6.7</v>
      </c>
      <c r="E150" s="127">
        <v>28</v>
      </c>
      <c r="F150" s="127">
        <v>193.5</v>
      </c>
      <c r="G150" s="129" t="s">
        <v>193</v>
      </c>
      <c r="H150" s="129" t="s">
        <v>29</v>
      </c>
    </row>
    <row r="151" spans="1:8" ht="12.2" customHeight="1">
      <c r="A151" s="125" t="s">
        <v>351</v>
      </c>
      <c r="B151" s="126">
        <v>105</v>
      </c>
      <c r="C151" s="127">
        <v>8.1</v>
      </c>
      <c r="D151" s="127">
        <v>10.050000000000001</v>
      </c>
      <c r="E151" s="127">
        <v>11.3</v>
      </c>
      <c r="F151" s="127">
        <v>122.3</v>
      </c>
      <c r="G151" s="129" t="s">
        <v>86</v>
      </c>
      <c r="H151" s="129" t="s">
        <v>29</v>
      </c>
    </row>
    <row r="152" spans="1:8" ht="12.2" customHeight="1">
      <c r="A152" s="125" t="s">
        <v>122</v>
      </c>
      <c r="B152" s="126">
        <v>180</v>
      </c>
      <c r="C152" s="127">
        <v>3.4</v>
      </c>
      <c r="D152" s="127">
        <v>2.7</v>
      </c>
      <c r="E152" s="127">
        <v>12.6</v>
      </c>
      <c r="F152" s="127">
        <v>89.4</v>
      </c>
      <c r="G152" s="129" t="s">
        <v>123</v>
      </c>
      <c r="H152" s="129" t="s">
        <v>29</v>
      </c>
    </row>
    <row r="153" spans="1:8" ht="12.2" customHeight="1">
      <c r="A153" s="125" t="s">
        <v>37</v>
      </c>
      <c r="B153" s="126">
        <v>30</v>
      </c>
      <c r="C153" s="127">
        <v>2</v>
      </c>
      <c r="D153" s="127">
        <v>0.3</v>
      </c>
      <c r="E153" s="127">
        <v>12.7</v>
      </c>
      <c r="F153" s="127">
        <v>61.2</v>
      </c>
      <c r="G153" s="129" t="s">
        <v>64</v>
      </c>
      <c r="H153" s="129" t="s">
        <v>38</v>
      </c>
    </row>
    <row r="154" spans="1:8" ht="21.6" customHeight="1">
      <c r="A154" s="130" t="s">
        <v>39</v>
      </c>
      <c r="B154" s="131">
        <f>SUM(B150:B153)</f>
        <v>495</v>
      </c>
      <c r="C154" s="124">
        <f t="shared" ref="C154:F154" si="22">SUM(C150:C153)</f>
        <v>17</v>
      </c>
      <c r="D154" s="124">
        <f t="shared" si="22"/>
        <v>19.75</v>
      </c>
      <c r="E154" s="124">
        <f t="shared" si="22"/>
        <v>64.599999999999994</v>
      </c>
      <c r="F154" s="124">
        <f t="shared" si="22"/>
        <v>466.40000000000003</v>
      </c>
      <c r="G154" s="132"/>
      <c r="H154" s="132"/>
    </row>
    <row r="155" spans="1:8" ht="21.6" customHeight="1">
      <c r="A155" s="157" t="s">
        <v>57</v>
      </c>
      <c r="B155" s="157"/>
      <c r="C155" s="140">
        <f>C154+C148+C139</f>
        <v>67.7</v>
      </c>
      <c r="D155" s="140">
        <f t="shared" ref="D155:F155" si="23">D154+D148+D139</f>
        <v>75.75</v>
      </c>
      <c r="E155" s="140">
        <f t="shared" si="23"/>
        <v>275.8</v>
      </c>
      <c r="F155" s="140">
        <f t="shared" si="23"/>
        <v>2025.5</v>
      </c>
      <c r="G155" s="132"/>
      <c r="H155" s="132"/>
    </row>
    <row r="156" spans="1:8" ht="28.35" customHeight="1">
      <c r="A156" s="160" t="s">
        <v>156</v>
      </c>
      <c r="B156" s="160"/>
      <c r="C156" s="160"/>
      <c r="D156" s="160"/>
      <c r="E156" s="160"/>
      <c r="F156" s="160"/>
      <c r="G156" s="160"/>
      <c r="H156" s="160"/>
    </row>
    <row r="157" spans="1:8" ht="13.35" customHeight="1">
      <c r="A157" s="162" t="s">
        <v>1</v>
      </c>
      <c r="B157" s="159" t="s">
        <v>2</v>
      </c>
      <c r="C157" s="161" t="s">
        <v>3</v>
      </c>
      <c r="D157" s="161"/>
      <c r="E157" s="161"/>
      <c r="F157" s="163" t="s">
        <v>4</v>
      </c>
      <c r="G157" s="159" t="s">
        <v>7</v>
      </c>
      <c r="H157" s="159" t="s">
        <v>8</v>
      </c>
    </row>
    <row r="158" spans="1:8" ht="26.65" customHeight="1">
      <c r="A158" s="162"/>
      <c r="B158" s="159"/>
      <c r="C158" s="124" t="s">
        <v>9</v>
      </c>
      <c r="D158" s="124" t="s">
        <v>10</v>
      </c>
      <c r="E158" s="124" t="s">
        <v>11</v>
      </c>
      <c r="F158" s="163"/>
      <c r="G158" s="159"/>
      <c r="H158" s="159"/>
    </row>
    <row r="159" spans="1:8" ht="14.65" customHeight="1">
      <c r="A159" s="158" t="s">
        <v>26</v>
      </c>
      <c r="B159" s="158"/>
      <c r="C159" s="158"/>
      <c r="D159" s="158"/>
      <c r="E159" s="158"/>
      <c r="F159" s="158"/>
      <c r="G159" s="158"/>
      <c r="H159" s="158"/>
    </row>
    <row r="160" spans="1:8" s="138" customFormat="1" ht="12.2" customHeight="1">
      <c r="A160" s="133" t="s">
        <v>378</v>
      </c>
      <c r="B160" s="134">
        <v>100</v>
      </c>
      <c r="C160" s="135">
        <f>0.7*100/60</f>
        <v>1.1666666666666667</v>
      </c>
      <c r="D160" s="135">
        <f>0.1*100/60</f>
        <v>0.16666666666666666</v>
      </c>
      <c r="E160" s="135">
        <f>2.3*100/60</f>
        <v>3.833333333333333</v>
      </c>
      <c r="F160" s="135">
        <f>14.4*100/60</f>
        <v>24</v>
      </c>
      <c r="G160" s="137" t="s">
        <v>379</v>
      </c>
      <c r="H160" s="137" t="s">
        <v>54</v>
      </c>
    </row>
    <row r="161" spans="1:8" ht="12.2" customHeight="1">
      <c r="A161" s="125" t="s">
        <v>67</v>
      </c>
      <c r="B161" s="126">
        <v>200</v>
      </c>
      <c r="C161" s="127">
        <v>13.1</v>
      </c>
      <c r="D161" s="127">
        <v>20.2</v>
      </c>
      <c r="E161" s="127">
        <v>41.8</v>
      </c>
      <c r="F161" s="127">
        <v>438.9</v>
      </c>
      <c r="G161" s="129" t="s">
        <v>68</v>
      </c>
      <c r="H161" s="129" t="s">
        <v>29</v>
      </c>
    </row>
    <row r="162" spans="1:8" ht="12.2" customHeight="1">
      <c r="A162" s="125" t="s">
        <v>78</v>
      </c>
      <c r="B162" s="126">
        <v>200</v>
      </c>
      <c r="C162" s="127">
        <v>0</v>
      </c>
      <c r="D162" s="127">
        <v>0</v>
      </c>
      <c r="E162" s="127">
        <v>7.7</v>
      </c>
      <c r="F162" s="127">
        <v>31</v>
      </c>
      <c r="G162" s="129" t="s">
        <v>79</v>
      </c>
      <c r="H162" s="129" t="s">
        <v>29</v>
      </c>
    </row>
    <row r="163" spans="1:8" ht="12.2" customHeight="1">
      <c r="A163" s="125" t="s">
        <v>50</v>
      </c>
      <c r="B163" s="126">
        <v>40</v>
      </c>
      <c r="C163" s="127">
        <v>3.1</v>
      </c>
      <c r="D163" s="127">
        <v>0.2</v>
      </c>
      <c r="E163" s="127">
        <v>20.100000000000001</v>
      </c>
      <c r="F163" s="127">
        <v>94.7</v>
      </c>
      <c r="G163" s="129" t="s">
        <v>64</v>
      </c>
      <c r="H163" s="129" t="s">
        <v>38</v>
      </c>
    </row>
    <row r="164" spans="1:8" ht="12.2" customHeight="1">
      <c r="A164" s="125" t="s">
        <v>37</v>
      </c>
      <c r="B164" s="126">
        <v>20</v>
      </c>
      <c r="C164" s="127">
        <v>1.3</v>
      </c>
      <c r="D164" s="127">
        <v>0.2</v>
      </c>
      <c r="E164" s="127">
        <v>8.5</v>
      </c>
      <c r="F164" s="127">
        <v>40.799999999999997</v>
      </c>
      <c r="G164" s="129" t="s">
        <v>64</v>
      </c>
      <c r="H164" s="129" t="s">
        <v>38</v>
      </c>
    </row>
    <row r="165" spans="1:8" ht="12.2" customHeight="1">
      <c r="A165" s="130" t="s">
        <v>39</v>
      </c>
      <c r="B165" s="131">
        <f>SUM(B160:B164)</f>
        <v>560</v>
      </c>
      <c r="C165" s="124">
        <f t="shared" ref="C165:F165" si="24">SUM(C160:C164)</f>
        <v>18.666666666666668</v>
      </c>
      <c r="D165" s="124">
        <f t="shared" si="24"/>
        <v>20.766666666666666</v>
      </c>
      <c r="E165" s="124">
        <f t="shared" si="24"/>
        <v>81.933333333333337</v>
      </c>
      <c r="F165" s="124">
        <f t="shared" si="24"/>
        <v>629.4</v>
      </c>
      <c r="G165" s="132"/>
      <c r="H165" s="132"/>
    </row>
    <row r="166" spans="1:8" ht="14.65" customHeight="1">
      <c r="A166" s="158" t="s">
        <v>40</v>
      </c>
      <c r="B166" s="158"/>
      <c r="C166" s="158"/>
      <c r="D166" s="158"/>
      <c r="E166" s="158"/>
      <c r="F166" s="158"/>
      <c r="G166" s="158"/>
      <c r="H166" s="158"/>
    </row>
    <row r="167" spans="1:8" ht="12.2" customHeight="1">
      <c r="A167" s="125" t="s">
        <v>363</v>
      </c>
      <c r="B167" s="126">
        <v>150</v>
      </c>
      <c r="C167" s="127">
        <v>1.4</v>
      </c>
      <c r="D167" s="127">
        <v>0.3</v>
      </c>
      <c r="E167" s="127">
        <v>12</v>
      </c>
      <c r="F167" s="127">
        <v>1.5</v>
      </c>
      <c r="G167" s="129" t="s">
        <v>76</v>
      </c>
      <c r="H167" s="129" t="s">
        <v>29</v>
      </c>
    </row>
    <row r="168" spans="1:8" ht="12.2" customHeight="1">
      <c r="A168" s="125" t="s">
        <v>200</v>
      </c>
      <c r="B168" s="126">
        <v>250</v>
      </c>
      <c r="C168" s="127">
        <v>2</v>
      </c>
      <c r="D168" s="127">
        <v>5.2</v>
      </c>
      <c r="E168" s="127">
        <v>14.7</v>
      </c>
      <c r="F168" s="127">
        <v>113.8</v>
      </c>
      <c r="G168" s="129" t="s">
        <v>201</v>
      </c>
      <c r="H168" s="129" t="s">
        <v>29</v>
      </c>
    </row>
    <row r="169" spans="1:8" ht="12.2" customHeight="1">
      <c r="A169" s="125" t="s">
        <v>202</v>
      </c>
      <c r="B169" s="126">
        <v>220</v>
      </c>
      <c r="C169" s="127">
        <v>20.100000000000001</v>
      </c>
      <c r="D169" s="127">
        <v>23.5</v>
      </c>
      <c r="E169" s="127">
        <v>48.3</v>
      </c>
      <c r="F169" s="127">
        <v>495.1</v>
      </c>
      <c r="G169" s="129" t="s">
        <v>203</v>
      </c>
      <c r="H169" s="129" t="s">
        <v>29</v>
      </c>
    </row>
    <row r="170" spans="1:8" ht="12.2" customHeight="1">
      <c r="A170" s="125" t="s">
        <v>154</v>
      </c>
      <c r="B170" s="126">
        <v>200</v>
      </c>
      <c r="C170" s="127">
        <v>1.6</v>
      </c>
      <c r="D170" s="127">
        <v>1.2</v>
      </c>
      <c r="E170" s="127">
        <v>12.4</v>
      </c>
      <c r="F170" s="127">
        <v>67.3</v>
      </c>
      <c r="G170" s="129" t="s">
        <v>155</v>
      </c>
      <c r="H170" s="129" t="s">
        <v>29</v>
      </c>
    </row>
    <row r="171" spans="1:8" ht="12.2" customHeight="1">
      <c r="A171" s="125" t="s">
        <v>50</v>
      </c>
      <c r="B171" s="126">
        <v>50</v>
      </c>
      <c r="C171" s="127">
        <v>3.8</v>
      </c>
      <c r="D171" s="127">
        <v>0.3</v>
      </c>
      <c r="E171" s="127">
        <v>25.1</v>
      </c>
      <c r="F171" s="127">
        <v>118.4</v>
      </c>
      <c r="G171" s="129" t="s">
        <v>64</v>
      </c>
      <c r="H171" s="129" t="s">
        <v>32</v>
      </c>
    </row>
    <row r="172" spans="1:8" ht="12.2" customHeight="1">
      <c r="A172" s="125" t="s">
        <v>37</v>
      </c>
      <c r="B172" s="126">
        <v>40</v>
      </c>
      <c r="C172" s="127">
        <v>2.6</v>
      </c>
      <c r="D172" s="127">
        <v>0.4</v>
      </c>
      <c r="E172" s="127">
        <v>17</v>
      </c>
      <c r="F172" s="127">
        <v>81.599999999999994</v>
      </c>
      <c r="G172" s="129" t="s">
        <v>64</v>
      </c>
      <c r="H172" s="129" t="s">
        <v>32</v>
      </c>
    </row>
    <row r="173" spans="1:8" ht="21.6" customHeight="1">
      <c r="A173" s="130" t="s">
        <v>39</v>
      </c>
      <c r="B173" s="131">
        <f>SUM(B167:B172)</f>
        <v>910</v>
      </c>
      <c r="C173" s="124">
        <f t="shared" ref="C173:F173" si="25">SUM(C167:C172)</f>
        <v>31.500000000000004</v>
      </c>
      <c r="D173" s="124">
        <f t="shared" si="25"/>
        <v>30.9</v>
      </c>
      <c r="E173" s="124">
        <f t="shared" si="25"/>
        <v>129.5</v>
      </c>
      <c r="F173" s="124">
        <f t="shared" si="25"/>
        <v>877.69999999999993</v>
      </c>
      <c r="G173" s="132"/>
      <c r="H173" s="132"/>
    </row>
    <row r="174" spans="1:8" ht="14.65" customHeight="1">
      <c r="A174" s="158" t="s">
        <v>51</v>
      </c>
      <c r="B174" s="158"/>
      <c r="C174" s="158"/>
      <c r="D174" s="158"/>
      <c r="E174" s="158"/>
      <c r="F174" s="158"/>
      <c r="G174" s="158"/>
      <c r="H174" s="158"/>
    </row>
    <row r="175" spans="1:8" ht="12.2" customHeight="1">
      <c r="A175" s="125" t="s">
        <v>205</v>
      </c>
      <c r="B175" s="126">
        <v>170</v>
      </c>
      <c r="C175" s="127">
        <v>13.2</v>
      </c>
      <c r="D175" s="127">
        <v>15</v>
      </c>
      <c r="E175" s="127">
        <v>33</v>
      </c>
      <c r="F175" s="127">
        <v>312.2</v>
      </c>
      <c r="G175" s="129" t="s">
        <v>90</v>
      </c>
      <c r="H175" s="129" t="s">
        <v>29</v>
      </c>
    </row>
    <row r="176" spans="1:8" ht="12.2" customHeight="1">
      <c r="A176" s="125" t="s">
        <v>207</v>
      </c>
      <c r="B176" s="126">
        <v>180</v>
      </c>
      <c r="C176" s="127">
        <v>0.1</v>
      </c>
      <c r="D176" s="127">
        <v>0.1</v>
      </c>
      <c r="E176" s="127">
        <v>13.9</v>
      </c>
      <c r="F176" s="127">
        <v>58.2</v>
      </c>
      <c r="G176" s="129" t="s">
        <v>136</v>
      </c>
      <c r="H176" s="129" t="s">
        <v>29</v>
      </c>
    </row>
    <row r="177" spans="1:8" ht="12.2" customHeight="1">
      <c r="A177" s="130" t="s">
        <v>39</v>
      </c>
      <c r="B177" s="131">
        <f>B175+B176</f>
        <v>350</v>
      </c>
      <c r="C177" s="124">
        <f t="shared" ref="C177:F177" si="26">C175+C176</f>
        <v>13.299999999999999</v>
      </c>
      <c r="D177" s="124">
        <f t="shared" si="26"/>
        <v>15.1</v>
      </c>
      <c r="E177" s="124">
        <f t="shared" si="26"/>
        <v>46.9</v>
      </c>
      <c r="F177" s="124">
        <f t="shared" si="26"/>
        <v>370.4</v>
      </c>
      <c r="G177" s="132"/>
      <c r="H177" s="132"/>
    </row>
    <row r="178" spans="1:8" ht="21.6" customHeight="1">
      <c r="A178" s="157" t="s">
        <v>57</v>
      </c>
      <c r="B178" s="157"/>
      <c r="C178" s="140">
        <f>C177+C173+C165</f>
        <v>63.466666666666669</v>
      </c>
      <c r="D178" s="140">
        <f t="shared" ref="D178:F178" si="27">D177+D173+D165</f>
        <v>66.766666666666666</v>
      </c>
      <c r="E178" s="140">
        <f t="shared" si="27"/>
        <v>258.33333333333337</v>
      </c>
      <c r="F178" s="140">
        <f t="shared" si="27"/>
        <v>1877.5</v>
      </c>
      <c r="G178" s="132"/>
      <c r="H178" s="132"/>
    </row>
    <row r="179" spans="1:8" ht="28.35" customHeight="1">
      <c r="A179" s="160" t="s">
        <v>196</v>
      </c>
      <c r="B179" s="160"/>
      <c r="C179" s="160"/>
      <c r="D179" s="160"/>
      <c r="E179" s="160"/>
      <c r="F179" s="160"/>
      <c r="G179" s="160"/>
      <c r="H179" s="160"/>
    </row>
    <row r="180" spans="1:8" ht="13.35" customHeight="1">
      <c r="A180" s="162" t="s">
        <v>1</v>
      </c>
      <c r="B180" s="159" t="s">
        <v>2</v>
      </c>
      <c r="C180" s="161" t="s">
        <v>3</v>
      </c>
      <c r="D180" s="161"/>
      <c r="E180" s="161"/>
      <c r="F180" s="163" t="s">
        <v>4</v>
      </c>
      <c r="G180" s="159" t="s">
        <v>7</v>
      </c>
      <c r="H180" s="159" t="s">
        <v>8</v>
      </c>
    </row>
    <row r="181" spans="1:8" ht="26.65" customHeight="1">
      <c r="A181" s="162"/>
      <c r="B181" s="159"/>
      <c r="C181" s="124" t="s">
        <v>9</v>
      </c>
      <c r="D181" s="124" t="s">
        <v>10</v>
      </c>
      <c r="E181" s="124" t="s">
        <v>11</v>
      </c>
      <c r="F181" s="163"/>
      <c r="G181" s="159"/>
      <c r="H181" s="159"/>
    </row>
    <row r="182" spans="1:8" ht="14.65" customHeight="1">
      <c r="A182" s="158" t="s">
        <v>26</v>
      </c>
      <c r="B182" s="158"/>
      <c r="C182" s="158"/>
      <c r="D182" s="158"/>
      <c r="E182" s="158"/>
      <c r="F182" s="158"/>
      <c r="G182" s="158"/>
      <c r="H182" s="158"/>
    </row>
    <row r="183" spans="1:8" ht="12.2" customHeight="1">
      <c r="A183" s="125" t="s">
        <v>210</v>
      </c>
      <c r="B183" s="126">
        <v>200</v>
      </c>
      <c r="C183" s="127">
        <v>6</v>
      </c>
      <c r="D183" s="127">
        <v>3.7</v>
      </c>
      <c r="E183" s="127">
        <v>31.8</v>
      </c>
      <c r="F183" s="127">
        <v>185.9</v>
      </c>
      <c r="G183" s="129" t="s">
        <v>211</v>
      </c>
      <c r="H183" s="129" t="s">
        <v>32</v>
      </c>
    </row>
    <row r="184" spans="1:8" s="145" customFormat="1" ht="12.2" customHeight="1">
      <c r="A184" s="141" t="s">
        <v>373</v>
      </c>
      <c r="B184" s="142">
        <v>60</v>
      </c>
      <c r="C184" s="143">
        <f>5.8*60/55</f>
        <v>6.3272727272727272</v>
      </c>
      <c r="D184" s="143">
        <f>11.6*60/55</f>
        <v>12.654545454545454</v>
      </c>
      <c r="E184" s="143">
        <f>15.1*60/55</f>
        <v>16.472727272727273</v>
      </c>
      <c r="F184" s="143">
        <f>198.2*60/55</f>
        <v>216.21818181818182</v>
      </c>
      <c r="G184" s="144" t="s">
        <v>58</v>
      </c>
      <c r="H184" s="144">
        <v>2017</v>
      </c>
    </row>
    <row r="185" spans="1:8" ht="12.2" customHeight="1">
      <c r="A185" s="125" t="s">
        <v>212</v>
      </c>
      <c r="B185" s="126">
        <v>200</v>
      </c>
      <c r="C185" s="127">
        <v>3.8</v>
      </c>
      <c r="D185" s="127">
        <v>3</v>
      </c>
      <c r="E185" s="127">
        <v>14.7</v>
      </c>
      <c r="F185" s="127">
        <v>102.3</v>
      </c>
      <c r="G185" s="129" t="s">
        <v>123</v>
      </c>
      <c r="H185" s="129" t="s">
        <v>29</v>
      </c>
    </row>
    <row r="186" spans="1:8" ht="12.2" customHeight="1">
      <c r="A186" s="125" t="s">
        <v>50</v>
      </c>
      <c r="B186" s="126">
        <v>30</v>
      </c>
      <c r="C186" s="127">
        <v>2.2999999999999998</v>
      </c>
      <c r="D186" s="127">
        <v>0.2</v>
      </c>
      <c r="E186" s="127">
        <v>15.1</v>
      </c>
      <c r="F186" s="127">
        <v>71</v>
      </c>
      <c r="G186" s="129" t="s">
        <v>64</v>
      </c>
      <c r="H186" s="129" t="s">
        <v>38</v>
      </c>
    </row>
    <row r="187" spans="1:8" ht="12.2" customHeight="1">
      <c r="A187" s="125" t="s">
        <v>37</v>
      </c>
      <c r="B187" s="126">
        <v>20</v>
      </c>
      <c r="C187" s="127">
        <v>1.3</v>
      </c>
      <c r="D187" s="127">
        <v>0.2</v>
      </c>
      <c r="E187" s="127">
        <v>8.5</v>
      </c>
      <c r="F187" s="127">
        <v>40.799999999999997</v>
      </c>
      <c r="G187" s="129" t="s">
        <v>64</v>
      </c>
      <c r="H187" s="129" t="s">
        <v>38</v>
      </c>
    </row>
    <row r="188" spans="1:8" ht="12.2" customHeight="1">
      <c r="A188" s="125" t="s">
        <v>357</v>
      </c>
      <c r="B188" s="126">
        <v>200</v>
      </c>
      <c r="C188" s="127">
        <v>5.6</v>
      </c>
      <c r="D188" s="127">
        <v>4.9000000000000004</v>
      </c>
      <c r="E188" s="127">
        <v>9.3000000000000007</v>
      </c>
      <c r="F188" s="127">
        <v>104.8</v>
      </c>
      <c r="G188" s="129" t="s">
        <v>64</v>
      </c>
      <c r="H188" s="129" t="s">
        <v>77</v>
      </c>
    </row>
    <row r="189" spans="1:8" ht="12.2" customHeight="1">
      <c r="A189" s="130" t="s">
        <v>39</v>
      </c>
      <c r="B189" s="131">
        <f>SUM(B183:B188)</f>
        <v>710</v>
      </c>
      <c r="C189" s="124">
        <f t="shared" ref="C189:F189" si="28">SUM(C183:C188)</f>
        <v>25.327272727272728</v>
      </c>
      <c r="D189" s="124">
        <f t="shared" si="28"/>
        <v>24.654545454545456</v>
      </c>
      <c r="E189" s="124">
        <f t="shared" si="28"/>
        <v>95.872727272727261</v>
      </c>
      <c r="F189" s="124">
        <f t="shared" si="28"/>
        <v>721.0181818181818</v>
      </c>
      <c r="G189" s="132"/>
      <c r="H189" s="132"/>
    </row>
    <row r="190" spans="1:8" ht="14.65" customHeight="1">
      <c r="A190" s="158" t="s">
        <v>40</v>
      </c>
      <c r="B190" s="158"/>
      <c r="C190" s="158"/>
      <c r="D190" s="158"/>
      <c r="E190" s="158"/>
      <c r="F190" s="158"/>
      <c r="G190" s="158"/>
      <c r="H190" s="158"/>
    </row>
    <row r="191" spans="1:8" ht="12.2" customHeight="1">
      <c r="A191" s="125" t="s">
        <v>215</v>
      </c>
      <c r="B191" s="126">
        <v>120</v>
      </c>
      <c r="C191" s="127">
        <v>0.5</v>
      </c>
      <c r="D191" s="127">
        <v>0.5</v>
      </c>
      <c r="E191" s="127">
        <v>11.8</v>
      </c>
      <c r="F191" s="127">
        <v>56.4</v>
      </c>
      <c r="G191" s="129" t="s">
        <v>36</v>
      </c>
      <c r="H191" s="129" t="s">
        <v>29</v>
      </c>
    </row>
    <row r="192" spans="1:8" ht="12.2" customHeight="1">
      <c r="A192" s="125" t="s">
        <v>216</v>
      </c>
      <c r="B192" s="126">
        <v>250</v>
      </c>
      <c r="C192" s="127">
        <v>2.7</v>
      </c>
      <c r="D192" s="127">
        <v>9.6999999999999993</v>
      </c>
      <c r="E192" s="127">
        <v>13.6</v>
      </c>
      <c r="F192" s="127">
        <v>116.1</v>
      </c>
      <c r="G192" s="129" t="s">
        <v>217</v>
      </c>
      <c r="H192" s="129" t="s">
        <v>29</v>
      </c>
    </row>
    <row r="193" spans="1:8" ht="12.2" customHeight="1">
      <c r="A193" s="125" t="s">
        <v>218</v>
      </c>
      <c r="B193" s="126">
        <v>180</v>
      </c>
      <c r="C193" s="127">
        <v>7</v>
      </c>
      <c r="D193" s="127">
        <v>5.9</v>
      </c>
      <c r="E193" s="127">
        <v>21.3</v>
      </c>
      <c r="F193" s="127">
        <v>232.6</v>
      </c>
      <c r="G193" s="129" t="s">
        <v>219</v>
      </c>
      <c r="H193" s="129" t="s">
        <v>32</v>
      </c>
    </row>
    <row r="194" spans="1:8" ht="12.2" customHeight="1">
      <c r="A194" s="125" t="s">
        <v>220</v>
      </c>
      <c r="B194" s="126">
        <v>125</v>
      </c>
      <c r="C194" s="127">
        <v>13.9</v>
      </c>
      <c r="D194" s="127">
        <v>10.7</v>
      </c>
      <c r="E194" s="127">
        <v>16.600000000000001</v>
      </c>
      <c r="F194" s="127">
        <v>223.2</v>
      </c>
      <c r="G194" s="129" t="s">
        <v>86</v>
      </c>
      <c r="H194" s="129" t="s">
        <v>29</v>
      </c>
    </row>
    <row r="195" spans="1:8" ht="12.2" customHeight="1">
      <c r="A195" s="125" t="s">
        <v>221</v>
      </c>
      <c r="B195" s="126">
        <v>200</v>
      </c>
      <c r="C195" s="127">
        <v>0.6</v>
      </c>
      <c r="D195" s="127">
        <v>0.4</v>
      </c>
      <c r="E195" s="127">
        <v>31.6</v>
      </c>
      <c r="F195" s="127">
        <v>135.80000000000001</v>
      </c>
      <c r="G195" s="129" t="s">
        <v>56</v>
      </c>
      <c r="H195" s="129" t="s">
        <v>29</v>
      </c>
    </row>
    <row r="196" spans="1:8" ht="12.2" customHeight="1">
      <c r="A196" s="125" t="s">
        <v>50</v>
      </c>
      <c r="B196" s="126">
        <v>50</v>
      </c>
      <c r="C196" s="127">
        <v>3.8</v>
      </c>
      <c r="D196" s="127">
        <v>0.3</v>
      </c>
      <c r="E196" s="127">
        <v>25.1</v>
      </c>
      <c r="F196" s="127">
        <v>118.4</v>
      </c>
      <c r="G196" s="129" t="s">
        <v>64</v>
      </c>
      <c r="H196" s="129" t="s">
        <v>38</v>
      </c>
    </row>
    <row r="197" spans="1:8" ht="12.2" customHeight="1">
      <c r="A197" s="125" t="s">
        <v>37</v>
      </c>
      <c r="B197" s="126">
        <v>30</v>
      </c>
      <c r="C197" s="127">
        <v>2</v>
      </c>
      <c r="D197" s="127">
        <v>0.3</v>
      </c>
      <c r="E197" s="127">
        <v>12.7</v>
      </c>
      <c r="F197" s="127">
        <v>61.2</v>
      </c>
      <c r="G197" s="129" t="s">
        <v>64</v>
      </c>
      <c r="H197" s="129" t="s">
        <v>38</v>
      </c>
    </row>
    <row r="198" spans="1:8" ht="21.6" customHeight="1">
      <c r="A198" s="130" t="s">
        <v>39</v>
      </c>
      <c r="B198" s="131">
        <f>SUM(B191:B197)</f>
        <v>955</v>
      </c>
      <c r="C198" s="124">
        <f t="shared" ref="C198:F198" si="29">SUM(C191:C197)</f>
        <v>30.500000000000004</v>
      </c>
      <c r="D198" s="124">
        <f t="shared" si="29"/>
        <v>27.8</v>
      </c>
      <c r="E198" s="124">
        <f t="shared" si="29"/>
        <v>132.69999999999999</v>
      </c>
      <c r="F198" s="124">
        <f t="shared" si="29"/>
        <v>943.69999999999993</v>
      </c>
      <c r="G198" s="132"/>
      <c r="H198" s="132"/>
    </row>
    <row r="199" spans="1:8" ht="14.65" customHeight="1">
      <c r="A199" s="158" t="s">
        <v>51</v>
      </c>
      <c r="B199" s="158"/>
      <c r="C199" s="158"/>
      <c r="D199" s="158"/>
      <c r="E199" s="158"/>
      <c r="F199" s="158"/>
      <c r="G199" s="158"/>
      <c r="H199" s="158"/>
    </row>
    <row r="200" spans="1:8" ht="12.2" customHeight="1">
      <c r="A200" s="125" t="s">
        <v>223</v>
      </c>
      <c r="B200" s="126">
        <v>135</v>
      </c>
      <c r="C200" s="127">
        <v>12.4</v>
      </c>
      <c r="D200" s="127">
        <v>12.2</v>
      </c>
      <c r="E200" s="127">
        <v>10.199999999999999</v>
      </c>
      <c r="F200" s="127">
        <v>233</v>
      </c>
      <c r="G200" s="129" t="s">
        <v>224</v>
      </c>
      <c r="H200" s="129" t="s">
        <v>54</v>
      </c>
    </row>
    <row r="201" spans="1:8" ht="12.2" customHeight="1">
      <c r="A201" s="125" t="s">
        <v>48</v>
      </c>
      <c r="B201" s="126">
        <v>200</v>
      </c>
      <c r="C201" s="127">
        <v>0.3</v>
      </c>
      <c r="D201" s="127">
        <v>0</v>
      </c>
      <c r="E201" s="127">
        <v>22.6</v>
      </c>
      <c r="F201" s="127">
        <v>92.4</v>
      </c>
      <c r="G201" s="129" t="s">
        <v>49</v>
      </c>
      <c r="H201" s="129" t="s">
        <v>29</v>
      </c>
    </row>
    <row r="202" spans="1:8" ht="12.2" customHeight="1">
      <c r="A202" s="125" t="s">
        <v>227</v>
      </c>
      <c r="B202" s="126">
        <v>15</v>
      </c>
      <c r="C202" s="127">
        <v>1.1000000000000001</v>
      </c>
      <c r="D202" s="127">
        <v>1.5</v>
      </c>
      <c r="E202" s="127">
        <v>11.2</v>
      </c>
      <c r="F202" s="127">
        <v>62.6</v>
      </c>
      <c r="G202" s="129" t="s">
        <v>64</v>
      </c>
      <c r="H202" s="129"/>
    </row>
    <row r="203" spans="1:8" ht="12.2" customHeight="1">
      <c r="A203" s="130" t="s">
        <v>39</v>
      </c>
      <c r="B203" s="131">
        <f>SUM(B200:B202)</f>
        <v>350</v>
      </c>
      <c r="C203" s="124">
        <f t="shared" ref="C203:F203" si="30">SUM(C200:C202)</f>
        <v>13.8</v>
      </c>
      <c r="D203" s="124">
        <f t="shared" si="30"/>
        <v>13.7</v>
      </c>
      <c r="E203" s="124">
        <f t="shared" si="30"/>
        <v>44</v>
      </c>
      <c r="F203" s="124">
        <f t="shared" si="30"/>
        <v>388</v>
      </c>
      <c r="G203" s="132"/>
      <c r="H203" s="132"/>
    </row>
    <row r="204" spans="1:8" ht="21.6" customHeight="1">
      <c r="A204" s="157" t="s">
        <v>57</v>
      </c>
      <c r="B204" s="157"/>
      <c r="C204" s="140">
        <f>C203+C198+C189</f>
        <v>69.627272727272725</v>
      </c>
      <c r="D204" s="140">
        <f t="shared" ref="D204:F204" si="31">D203+D198+D189</f>
        <v>66.154545454545456</v>
      </c>
      <c r="E204" s="140">
        <f t="shared" si="31"/>
        <v>272.57272727272726</v>
      </c>
      <c r="F204" s="140">
        <f t="shared" si="31"/>
        <v>2052.7181818181816</v>
      </c>
      <c r="G204" s="132"/>
      <c r="H204" s="132"/>
    </row>
    <row r="205" spans="1:8" ht="28.35" customHeight="1">
      <c r="A205" s="160" t="s">
        <v>209</v>
      </c>
      <c r="B205" s="160"/>
      <c r="C205" s="160"/>
      <c r="D205" s="160"/>
      <c r="E205" s="160"/>
      <c r="F205" s="160"/>
      <c r="G205" s="160"/>
      <c r="H205" s="160"/>
    </row>
    <row r="206" spans="1:8" ht="13.35" customHeight="1">
      <c r="A206" s="162" t="s">
        <v>1</v>
      </c>
      <c r="B206" s="159" t="s">
        <v>2</v>
      </c>
      <c r="C206" s="161" t="s">
        <v>3</v>
      </c>
      <c r="D206" s="161"/>
      <c r="E206" s="161"/>
      <c r="F206" s="163" t="s">
        <v>4</v>
      </c>
      <c r="G206" s="159" t="s">
        <v>7</v>
      </c>
      <c r="H206" s="159" t="s">
        <v>8</v>
      </c>
    </row>
    <row r="207" spans="1:8" ht="26.65" customHeight="1">
      <c r="A207" s="162"/>
      <c r="B207" s="159"/>
      <c r="C207" s="124" t="s">
        <v>9</v>
      </c>
      <c r="D207" s="124" t="s">
        <v>10</v>
      </c>
      <c r="E207" s="124" t="s">
        <v>11</v>
      </c>
      <c r="F207" s="163"/>
      <c r="G207" s="159"/>
      <c r="H207" s="159"/>
    </row>
    <row r="208" spans="1:8" ht="14.65" customHeight="1">
      <c r="A208" s="158" t="s">
        <v>26</v>
      </c>
      <c r="B208" s="158"/>
      <c r="C208" s="158"/>
      <c r="D208" s="158"/>
      <c r="E208" s="158"/>
      <c r="F208" s="158"/>
      <c r="G208" s="158"/>
      <c r="H208" s="158"/>
    </row>
    <row r="209" spans="1:8" ht="12.2" customHeight="1">
      <c r="A209" s="125" t="s">
        <v>80</v>
      </c>
      <c r="B209" s="126">
        <v>100</v>
      </c>
      <c r="C209" s="127">
        <v>0.4</v>
      </c>
      <c r="D209" s="127">
        <v>0.4</v>
      </c>
      <c r="E209" s="127">
        <v>9.8000000000000007</v>
      </c>
      <c r="F209" s="127">
        <v>47</v>
      </c>
      <c r="G209" s="129" t="s">
        <v>36</v>
      </c>
      <c r="H209" s="129" t="s">
        <v>29</v>
      </c>
    </row>
    <row r="210" spans="1:8" ht="12.2" customHeight="1">
      <c r="A210" s="125" t="s">
        <v>251</v>
      </c>
      <c r="B210" s="126">
        <v>200</v>
      </c>
      <c r="C210" s="127">
        <v>12.3</v>
      </c>
      <c r="D210" s="127">
        <v>17.8</v>
      </c>
      <c r="E210" s="127">
        <v>25.7</v>
      </c>
      <c r="F210" s="127">
        <v>349.4</v>
      </c>
      <c r="G210" s="129" t="s">
        <v>252</v>
      </c>
      <c r="H210" s="129" t="s">
        <v>32</v>
      </c>
    </row>
    <row r="211" spans="1:8" ht="12.2" customHeight="1">
      <c r="A211" s="125" t="s">
        <v>364</v>
      </c>
      <c r="B211" s="126">
        <v>180</v>
      </c>
      <c r="C211" s="127">
        <v>5</v>
      </c>
      <c r="D211" s="127">
        <v>4.5</v>
      </c>
      <c r="E211" s="127">
        <v>8.1</v>
      </c>
      <c r="F211" s="127">
        <v>101.7</v>
      </c>
      <c r="G211" s="129" t="s">
        <v>70</v>
      </c>
      <c r="H211" s="129" t="s">
        <v>29</v>
      </c>
    </row>
    <row r="212" spans="1:8" ht="12.2" customHeight="1">
      <c r="A212" s="125" t="s">
        <v>50</v>
      </c>
      <c r="B212" s="126">
        <v>50</v>
      </c>
      <c r="C212" s="127">
        <v>3.8</v>
      </c>
      <c r="D212" s="127">
        <v>0.3</v>
      </c>
      <c r="E212" s="127">
        <v>25.1</v>
      </c>
      <c r="F212" s="127">
        <v>118.4</v>
      </c>
      <c r="G212" s="129" t="s">
        <v>64</v>
      </c>
      <c r="H212" s="129" t="s">
        <v>38</v>
      </c>
    </row>
    <row r="213" spans="1:8" ht="12.2" customHeight="1">
      <c r="A213" s="125" t="s">
        <v>37</v>
      </c>
      <c r="B213" s="126">
        <v>20</v>
      </c>
      <c r="C213" s="127">
        <v>1.3</v>
      </c>
      <c r="D213" s="127">
        <v>0.2</v>
      </c>
      <c r="E213" s="127">
        <v>8.5</v>
      </c>
      <c r="F213" s="127">
        <v>40.799999999999997</v>
      </c>
      <c r="G213" s="129" t="s">
        <v>64</v>
      </c>
      <c r="H213" s="129" t="s">
        <v>38</v>
      </c>
    </row>
    <row r="214" spans="1:8" ht="21.6" customHeight="1">
      <c r="A214" s="130" t="s">
        <v>39</v>
      </c>
      <c r="B214" s="131">
        <f>SUM(B209:B213)</f>
        <v>550</v>
      </c>
      <c r="C214" s="124">
        <f t="shared" ref="C214:F214" si="32">SUM(C209:C213)</f>
        <v>22.800000000000004</v>
      </c>
      <c r="D214" s="124">
        <f t="shared" si="32"/>
        <v>23.2</v>
      </c>
      <c r="E214" s="124">
        <f t="shared" si="32"/>
        <v>77.2</v>
      </c>
      <c r="F214" s="124">
        <f t="shared" si="32"/>
        <v>657.3</v>
      </c>
      <c r="G214" s="132"/>
      <c r="H214" s="132"/>
    </row>
    <row r="215" spans="1:8" ht="14.65" customHeight="1">
      <c r="A215" s="158" t="s">
        <v>40</v>
      </c>
      <c r="B215" s="158"/>
      <c r="C215" s="158"/>
      <c r="D215" s="158"/>
      <c r="E215" s="158"/>
      <c r="F215" s="158"/>
      <c r="G215" s="158"/>
      <c r="H215" s="158"/>
    </row>
    <row r="216" spans="1:8" s="138" customFormat="1" ht="12.2" customHeight="1">
      <c r="A216" s="133" t="s">
        <v>380</v>
      </c>
      <c r="B216" s="134">
        <v>100</v>
      </c>
      <c r="C216" s="135">
        <f>0.5*100/60</f>
        <v>0.83333333333333337</v>
      </c>
      <c r="D216" s="135">
        <f>0.1*100/60</f>
        <v>0.16666666666666666</v>
      </c>
      <c r="E216" s="135">
        <f>1.5*100/60</f>
        <v>2.5</v>
      </c>
      <c r="F216" s="135">
        <f>8.4*100/60</f>
        <v>14</v>
      </c>
      <c r="G216" s="137" t="s">
        <v>379</v>
      </c>
      <c r="H216" s="137" t="s">
        <v>54</v>
      </c>
    </row>
    <row r="217" spans="1:8" ht="12.2" customHeight="1">
      <c r="A217" s="125" t="s">
        <v>258</v>
      </c>
      <c r="B217" s="126">
        <v>250</v>
      </c>
      <c r="C217" s="127">
        <v>2.7</v>
      </c>
      <c r="D217" s="127">
        <v>5.0999999999999996</v>
      </c>
      <c r="E217" s="127">
        <v>16.2</v>
      </c>
      <c r="F217" s="127">
        <v>123.1</v>
      </c>
      <c r="G217" s="129" t="s">
        <v>76</v>
      </c>
      <c r="H217" s="129" t="s">
        <v>77</v>
      </c>
    </row>
    <row r="218" spans="1:8" ht="12.2" customHeight="1">
      <c r="A218" s="125" t="s">
        <v>259</v>
      </c>
      <c r="B218" s="126">
        <v>180</v>
      </c>
      <c r="C218" s="127">
        <v>7.5</v>
      </c>
      <c r="D218" s="127">
        <v>11.2</v>
      </c>
      <c r="E218" s="127">
        <v>21.7</v>
      </c>
      <c r="F218" s="127">
        <v>183.6</v>
      </c>
      <c r="G218" s="129" t="s">
        <v>76</v>
      </c>
      <c r="H218" s="129" t="s">
        <v>77</v>
      </c>
    </row>
    <row r="219" spans="1:8" ht="12.2" customHeight="1">
      <c r="A219" s="125" t="s">
        <v>260</v>
      </c>
      <c r="B219" s="126">
        <v>100</v>
      </c>
      <c r="C219" s="127">
        <v>13.2</v>
      </c>
      <c r="D219" s="127">
        <v>10.1</v>
      </c>
      <c r="E219" s="127">
        <v>14</v>
      </c>
      <c r="F219" s="127">
        <v>183.9</v>
      </c>
      <c r="G219" s="129" t="s">
        <v>76</v>
      </c>
      <c r="H219" s="129" t="s">
        <v>77</v>
      </c>
    </row>
    <row r="220" spans="1:8" ht="12.2" customHeight="1">
      <c r="A220" s="125" t="s">
        <v>261</v>
      </c>
      <c r="B220" s="126">
        <v>180</v>
      </c>
      <c r="C220" s="127">
        <v>0.5</v>
      </c>
      <c r="D220" s="127">
        <v>0.2</v>
      </c>
      <c r="E220" s="127">
        <v>30.6</v>
      </c>
      <c r="F220" s="127">
        <v>136.1</v>
      </c>
      <c r="G220" s="129" t="s">
        <v>76</v>
      </c>
      <c r="H220" s="129" t="s">
        <v>77</v>
      </c>
    </row>
    <row r="221" spans="1:8" ht="12.2" customHeight="1">
      <c r="A221" s="125" t="s">
        <v>50</v>
      </c>
      <c r="B221" s="126">
        <v>50</v>
      </c>
      <c r="C221" s="127">
        <v>3.8</v>
      </c>
      <c r="D221" s="127">
        <v>0.3</v>
      </c>
      <c r="E221" s="127">
        <v>25.1</v>
      </c>
      <c r="F221" s="127">
        <v>118.4</v>
      </c>
      <c r="G221" s="129" t="s">
        <v>64</v>
      </c>
      <c r="H221" s="129" t="s">
        <v>38</v>
      </c>
    </row>
    <row r="222" spans="1:8" ht="12.2" customHeight="1">
      <c r="A222" s="125" t="s">
        <v>37</v>
      </c>
      <c r="B222" s="126">
        <v>30</v>
      </c>
      <c r="C222" s="127">
        <v>2</v>
      </c>
      <c r="D222" s="127">
        <v>0.3</v>
      </c>
      <c r="E222" s="127">
        <v>12.7</v>
      </c>
      <c r="F222" s="127">
        <v>61.2</v>
      </c>
      <c r="G222" s="129" t="s">
        <v>64</v>
      </c>
      <c r="H222" s="129" t="s">
        <v>38</v>
      </c>
    </row>
    <row r="223" spans="1:8" ht="21.6" customHeight="1">
      <c r="A223" s="130" t="s">
        <v>39</v>
      </c>
      <c r="B223" s="131">
        <f>SUM(B216:B222)</f>
        <v>890</v>
      </c>
      <c r="C223" s="124">
        <f t="shared" ref="C223:F223" si="33">SUM(C216:C222)</f>
        <v>30.533333333333335</v>
      </c>
      <c r="D223" s="124">
        <f t="shared" si="33"/>
        <v>27.366666666666664</v>
      </c>
      <c r="E223" s="124">
        <f t="shared" si="33"/>
        <v>122.8</v>
      </c>
      <c r="F223" s="124">
        <f t="shared" si="33"/>
        <v>820.30000000000007</v>
      </c>
      <c r="G223" s="132"/>
      <c r="H223" s="132"/>
    </row>
    <row r="224" spans="1:8" ht="14.65" customHeight="1">
      <c r="A224" s="158" t="s">
        <v>51</v>
      </c>
      <c r="B224" s="158"/>
      <c r="C224" s="158"/>
      <c r="D224" s="158"/>
      <c r="E224" s="158"/>
      <c r="F224" s="158"/>
      <c r="G224" s="158"/>
      <c r="H224" s="158"/>
    </row>
    <row r="225" spans="1:8" ht="12.2" customHeight="1">
      <c r="A225" s="125" t="s">
        <v>263</v>
      </c>
      <c r="B225" s="126">
        <v>100</v>
      </c>
      <c r="C225" s="127">
        <v>6.5</v>
      </c>
      <c r="D225" s="127">
        <v>5.0999999999999996</v>
      </c>
      <c r="E225" s="127">
        <v>17.5</v>
      </c>
      <c r="F225" s="127">
        <v>122.9</v>
      </c>
      <c r="G225" s="129" t="s">
        <v>264</v>
      </c>
      <c r="H225" s="129" t="s">
        <v>54</v>
      </c>
    </row>
    <row r="226" spans="1:8" ht="12.2" customHeight="1">
      <c r="A226" s="125" t="s">
        <v>265</v>
      </c>
      <c r="B226" s="126">
        <v>20</v>
      </c>
      <c r="C226" s="127">
        <v>4.5999999999999996</v>
      </c>
      <c r="D226" s="127">
        <v>5.9</v>
      </c>
      <c r="E226" s="127">
        <v>0</v>
      </c>
      <c r="F226" s="127">
        <v>72.8</v>
      </c>
      <c r="G226" s="129" t="s">
        <v>228</v>
      </c>
      <c r="H226" s="129" t="s">
        <v>29</v>
      </c>
    </row>
    <row r="227" spans="1:8" ht="12.2" customHeight="1">
      <c r="A227" s="125" t="s">
        <v>78</v>
      </c>
      <c r="B227" s="126">
        <v>200</v>
      </c>
      <c r="C227" s="127">
        <v>0</v>
      </c>
      <c r="D227" s="127">
        <v>0</v>
      </c>
      <c r="E227" s="127">
        <v>7.7</v>
      </c>
      <c r="F227" s="127">
        <v>31</v>
      </c>
      <c r="G227" s="129" t="s">
        <v>79</v>
      </c>
      <c r="H227" s="129" t="s">
        <v>54</v>
      </c>
    </row>
    <row r="228" spans="1:8" ht="12.2" customHeight="1">
      <c r="A228" s="125" t="s">
        <v>227</v>
      </c>
      <c r="B228" s="126">
        <v>30</v>
      </c>
      <c r="C228" s="127">
        <v>2.2999999999999998</v>
      </c>
      <c r="D228" s="127">
        <v>2.9</v>
      </c>
      <c r="E228" s="127">
        <v>22.3</v>
      </c>
      <c r="F228" s="127">
        <v>125.1</v>
      </c>
      <c r="G228" s="129" t="s">
        <v>64</v>
      </c>
      <c r="H228" s="129"/>
    </row>
    <row r="229" spans="1:8" ht="12.2" customHeight="1">
      <c r="A229" s="130" t="s">
        <v>39</v>
      </c>
      <c r="B229" s="131">
        <f>SUM(B225:B228)</f>
        <v>350</v>
      </c>
      <c r="C229" s="124">
        <f t="shared" ref="C229:F229" si="34">SUM(C225:C228)</f>
        <v>13.399999999999999</v>
      </c>
      <c r="D229" s="124">
        <f t="shared" si="34"/>
        <v>13.9</v>
      </c>
      <c r="E229" s="124">
        <f t="shared" si="34"/>
        <v>47.5</v>
      </c>
      <c r="F229" s="124">
        <f t="shared" si="34"/>
        <v>351.79999999999995</v>
      </c>
      <c r="G229" s="132"/>
      <c r="H229" s="132"/>
    </row>
    <row r="230" spans="1:8" ht="21.6" customHeight="1">
      <c r="A230" s="157" t="s">
        <v>57</v>
      </c>
      <c r="B230" s="157"/>
      <c r="C230" s="140">
        <f>C229+C223+C214</f>
        <v>66.733333333333348</v>
      </c>
      <c r="D230" s="140">
        <f t="shared" ref="D230:F230" si="35">D229+D223+D214</f>
        <v>64.466666666666669</v>
      </c>
      <c r="E230" s="140">
        <f t="shared" si="35"/>
        <v>247.5</v>
      </c>
      <c r="F230" s="140">
        <f t="shared" si="35"/>
        <v>1829.3999999999999</v>
      </c>
      <c r="G230" s="132"/>
      <c r="H230" s="132"/>
    </row>
    <row r="231" spans="1:8" ht="28.35" customHeight="1">
      <c r="A231" s="160" t="s">
        <v>229</v>
      </c>
      <c r="B231" s="160"/>
      <c r="C231" s="160"/>
      <c r="D231" s="160"/>
      <c r="E231" s="160"/>
      <c r="F231" s="160"/>
      <c r="G231" s="160"/>
      <c r="H231" s="160"/>
    </row>
    <row r="232" spans="1:8" ht="13.35" customHeight="1">
      <c r="A232" s="162" t="s">
        <v>1</v>
      </c>
      <c r="B232" s="159" t="s">
        <v>2</v>
      </c>
      <c r="C232" s="161" t="s">
        <v>3</v>
      </c>
      <c r="D232" s="161"/>
      <c r="E232" s="161"/>
      <c r="F232" s="163" t="s">
        <v>4</v>
      </c>
      <c r="G232" s="159" t="s">
        <v>7</v>
      </c>
      <c r="H232" s="159" t="s">
        <v>8</v>
      </c>
    </row>
    <row r="233" spans="1:8" ht="26.65" customHeight="1">
      <c r="A233" s="162"/>
      <c r="B233" s="159"/>
      <c r="C233" s="124" t="s">
        <v>9</v>
      </c>
      <c r="D233" s="124" t="s">
        <v>10</v>
      </c>
      <c r="E233" s="124" t="s">
        <v>11</v>
      </c>
      <c r="F233" s="163"/>
      <c r="G233" s="159"/>
      <c r="H233" s="159"/>
    </row>
    <row r="234" spans="1:8" ht="14.65" customHeight="1">
      <c r="A234" s="158" t="s">
        <v>26</v>
      </c>
      <c r="B234" s="158"/>
      <c r="C234" s="158"/>
      <c r="D234" s="158"/>
      <c r="E234" s="158"/>
      <c r="F234" s="158"/>
      <c r="G234" s="158"/>
      <c r="H234" s="158"/>
    </row>
    <row r="235" spans="1:8" ht="12.2" customHeight="1">
      <c r="A235" s="125" t="s">
        <v>267</v>
      </c>
      <c r="B235" s="126">
        <v>100</v>
      </c>
      <c r="C235" s="127">
        <v>1.8</v>
      </c>
      <c r="D235" s="127">
        <v>5.0999999999999996</v>
      </c>
      <c r="E235" s="127">
        <v>6.2</v>
      </c>
      <c r="F235" s="127">
        <v>78.8</v>
      </c>
      <c r="G235" s="129" t="s">
        <v>76</v>
      </c>
      <c r="H235" s="129" t="s">
        <v>29</v>
      </c>
    </row>
    <row r="236" spans="1:8" ht="12.2" customHeight="1">
      <c r="A236" s="125" t="s">
        <v>268</v>
      </c>
      <c r="B236" s="126">
        <v>180</v>
      </c>
      <c r="C236" s="127">
        <v>6.7</v>
      </c>
      <c r="D236" s="127">
        <v>11</v>
      </c>
      <c r="E236" s="127">
        <v>27.9</v>
      </c>
      <c r="F236" s="127">
        <v>202.35</v>
      </c>
      <c r="G236" s="129" t="s">
        <v>76</v>
      </c>
      <c r="H236" s="129" t="s">
        <v>77</v>
      </c>
    </row>
    <row r="237" spans="1:8" ht="12.2" customHeight="1">
      <c r="A237" s="125" t="s">
        <v>269</v>
      </c>
      <c r="B237" s="126">
        <v>130</v>
      </c>
      <c r="C237" s="127">
        <v>8.9</v>
      </c>
      <c r="D237" s="127">
        <v>6.3</v>
      </c>
      <c r="E237" s="127">
        <v>8.4</v>
      </c>
      <c r="F237" s="127">
        <v>163.1</v>
      </c>
      <c r="G237" s="129" t="s">
        <v>270</v>
      </c>
      <c r="H237" s="129" t="s">
        <v>32</v>
      </c>
    </row>
    <row r="238" spans="1:8" ht="12.2" customHeight="1">
      <c r="A238" s="125" t="s">
        <v>55</v>
      </c>
      <c r="B238" s="126">
        <v>200</v>
      </c>
      <c r="C238" s="127">
        <v>1</v>
      </c>
      <c r="D238" s="127">
        <v>0.2</v>
      </c>
      <c r="E238" s="127">
        <v>19.600000000000001</v>
      </c>
      <c r="F238" s="127">
        <v>83.4</v>
      </c>
      <c r="G238" s="129" t="s">
        <v>56</v>
      </c>
      <c r="H238" s="129" t="s">
        <v>54</v>
      </c>
    </row>
    <row r="239" spans="1:8" ht="12.2" customHeight="1">
      <c r="A239" s="125" t="s">
        <v>37</v>
      </c>
      <c r="B239" s="126">
        <v>30</v>
      </c>
      <c r="C239" s="127">
        <v>2</v>
      </c>
      <c r="D239" s="127">
        <v>0.3</v>
      </c>
      <c r="E239" s="127">
        <v>12.7</v>
      </c>
      <c r="F239" s="127">
        <v>61.2</v>
      </c>
      <c r="G239" s="129" t="s">
        <v>64</v>
      </c>
      <c r="H239" s="129" t="s">
        <v>38</v>
      </c>
    </row>
    <row r="240" spans="1:8" ht="12.2" customHeight="1">
      <c r="A240" s="125" t="s">
        <v>50</v>
      </c>
      <c r="B240" s="126">
        <v>30</v>
      </c>
      <c r="C240" s="127">
        <v>2.2999999999999998</v>
      </c>
      <c r="D240" s="127">
        <v>0.2</v>
      </c>
      <c r="E240" s="127">
        <v>15.1</v>
      </c>
      <c r="F240" s="127">
        <v>71</v>
      </c>
      <c r="G240" s="129" t="s">
        <v>64</v>
      </c>
      <c r="H240" s="129" t="s">
        <v>32</v>
      </c>
    </row>
    <row r="241" spans="1:8" ht="21.6" customHeight="1">
      <c r="A241" s="130" t="s">
        <v>39</v>
      </c>
      <c r="B241" s="131">
        <f>SUM(B235:B240)</f>
        <v>670</v>
      </c>
      <c r="C241" s="124">
        <f t="shared" ref="C241:F241" si="36">SUM(C235:C240)</f>
        <v>22.7</v>
      </c>
      <c r="D241" s="124">
        <f t="shared" si="36"/>
        <v>23.1</v>
      </c>
      <c r="E241" s="124">
        <f t="shared" si="36"/>
        <v>89.899999999999991</v>
      </c>
      <c r="F241" s="124">
        <f t="shared" si="36"/>
        <v>659.85</v>
      </c>
      <c r="G241" s="132"/>
      <c r="H241" s="132"/>
    </row>
    <row r="242" spans="1:8" ht="14.65" customHeight="1">
      <c r="A242" s="158" t="s">
        <v>40</v>
      </c>
      <c r="B242" s="158"/>
      <c r="C242" s="158"/>
      <c r="D242" s="158"/>
      <c r="E242" s="158"/>
      <c r="F242" s="158"/>
      <c r="G242" s="158"/>
      <c r="H242" s="158"/>
    </row>
    <row r="243" spans="1:8" s="138" customFormat="1" ht="12.2" customHeight="1">
      <c r="A243" s="133" t="s">
        <v>378</v>
      </c>
      <c r="B243" s="134">
        <v>100</v>
      </c>
      <c r="C243" s="135">
        <f>0.7*100/60</f>
        <v>1.1666666666666667</v>
      </c>
      <c r="D243" s="135">
        <f>0.1*100/60</f>
        <v>0.16666666666666666</v>
      </c>
      <c r="E243" s="135">
        <f>2.3*100/60</f>
        <v>3.833333333333333</v>
      </c>
      <c r="F243" s="135">
        <f>14.4*100/60</f>
        <v>24</v>
      </c>
      <c r="G243" s="137" t="s">
        <v>379</v>
      </c>
      <c r="H243" s="137" t="s">
        <v>54</v>
      </c>
    </row>
    <row r="244" spans="1:8" ht="12.2" customHeight="1">
      <c r="A244" s="125" t="s">
        <v>273</v>
      </c>
      <c r="B244" s="126">
        <v>250</v>
      </c>
      <c r="C244" s="127">
        <v>1.8</v>
      </c>
      <c r="D244" s="127">
        <v>4.4000000000000004</v>
      </c>
      <c r="E244" s="127">
        <v>10.8</v>
      </c>
      <c r="F244" s="127">
        <v>93</v>
      </c>
      <c r="G244" s="129" t="s">
        <v>274</v>
      </c>
      <c r="H244" s="129" t="s">
        <v>29</v>
      </c>
    </row>
    <row r="245" spans="1:8" ht="12.2" customHeight="1">
      <c r="A245" s="125" t="s">
        <v>365</v>
      </c>
      <c r="B245" s="126">
        <v>200</v>
      </c>
      <c r="C245" s="127">
        <v>13.6</v>
      </c>
      <c r="D245" s="127">
        <v>13.7</v>
      </c>
      <c r="E245" s="127">
        <v>35</v>
      </c>
      <c r="F245" s="127">
        <v>273.10000000000002</v>
      </c>
      <c r="G245" s="129" t="s">
        <v>76</v>
      </c>
      <c r="H245" s="129" t="s">
        <v>77</v>
      </c>
    </row>
    <row r="246" spans="1:8" ht="12.2" customHeight="1">
      <c r="A246" s="125" t="s">
        <v>276</v>
      </c>
      <c r="B246" s="126">
        <v>25</v>
      </c>
      <c r="C246" s="127">
        <v>0.3</v>
      </c>
      <c r="D246" s="127">
        <v>3.7</v>
      </c>
      <c r="E246" s="127">
        <v>2.2999999999999998</v>
      </c>
      <c r="F246" s="127">
        <v>44</v>
      </c>
      <c r="G246" s="129" t="s">
        <v>76</v>
      </c>
      <c r="H246" s="129" t="s">
        <v>77</v>
      </c>
    </row>
    <row r="247" spans="1:8" ht="12.2" customHeight="1">
      <c r="A247" s="125" t="s">
        <v>191</v>
      </c>
      <c r="B247" s="126">
        <v>180</v>
      </c>
      <c r="C247" s="127">
        <v>5.2</v>
      </c>
      <c r="D247" s="127">
        <v>4.5</v>
      </c>
      <c r="E247" s="127">
        <v>7.2</v>
      </c>
      <c r="F247" s="127">
        <v>95.4</v>
      </c>
      <c r="G247" s="129" t="s">
        <v>70</v>
      </c>
      <c r="H247" s="129" t="s">
        <v>29</v>
      </c>
    </row>
    <row r="248" spans="1:8" ht="12.2" customHeight="1">
      <c r="A248" s="125" t="s">
        <v>50</v>
      </c>
      <c r="B248" s="126">
        <v>50</v>
      </c>
      <c r="C248" s="127">
        <v>3.8</v>
      </c>
      <c r="D248" s="127">
        <v>0.3</v>
      </c>
      <c r="E248" s="127">
        <v>25.1</v>
      </c>
      <c r="F248" s="127">
        <v>118.4</v>
      </c>
      <c r="G248" s="129" t="s">
        <v>64</v>
      </c>
      <c r="H248" s="129" t="s">
        <v>38</v>
      </c>
    </row>
    <row r="249" spans="1:8" ht="12.2" customHeight="1">
      <c r="A249" s="125" t="s">
        <v>37</v>
      </c>
      <c r="B249" s="126">
        <v>30</v>
      </c>
      <c r="C249" s="127">
        <v>2</v>
      </c>
      <c r="D249" s="127">
        <v>0.3</v>
      </c>
      <c r="E249" s="127">
        <v>12.7</v>
      </c>
      <c r="F249" s="127">
        <v>61.2</v>
      </c>
      <c r="G249" s="129" t="s">
        <v>64</v>
      </c>
      <c r="H249" s="129" t="s">
        <v>38</v>
      </c>
    </row>
    <row r="250" spans="1:8" ht="12.2" customHeight="1">
      <c r="A250" s="125" t="s">
        <v>357</v>
      </c>
      <c r="B250" s="126">
        <v>200</v>
      </c>
      <c r="C250" s="127">
        <v>5.6</v>
      </c>
      <c r="D250" s="127">
        <v>4.9000000000000004</v>
      </c>
      <c r="E250" s="127">
        <v>9.3000000000000007</v>
      </c>
      <c r="F250" s="127">
        <v>104.8</v>
      </c>
      <c r="G250" s="129" t="s">
        <v>64</v>
      </c>
      <c r="H250" s="129" t="s">
        <v>77</v>
      </c>
    </row>
    <row r="251" spans="1:8" ht="21.6" customHeight="1">
      <c r="A251" s="130" t="s">
        <v>39</v>
      </c>
      <c r="B251" s="131">
        <f>SUM(B243:B250)</f>
        <v>1035</v>
      </c>
      <c r="C251" s="124">
        <f t="shared" ref="C251:F251" si="37">SUM(C243:C250)</f>
        <v>33.466666666666669</v>
      </c>
      <c r="D251" s="124">
        <f t="shared" si="37"/>
        <v>31.966666666666669</v>
      </c>
      <c r="E251" s="124">
        <f t="shared" si="37"/>
        <v>106.23333333333333</v>
      </c>
      <c r="F251" s="124">
        <f t="shared" si="37"/>
        <v>813.9</v>
      </c>
      <c r="G251" s="132"/>
      <c r="H251" s="132"/>
    </row>
    <row r="252" spans="1:8" ht="14.65" customHeight="1">
      <c r="A252" s="158" t="s">
        <v>51</v>
      </c>
      <c r="B252" s="158"/>
      <c r="C252" s="158"/>
      <c r="D252" s="158"/>
      <c r="E252" s="158"/>
      <c r="F252" s="158"/>
      <c r="G252" s="158"/>
      <c r="H252" s="158"/>
    </row>
    <row r="253" spans="1:8" ht="12.2" customHeight="1">
      <c r="A253" s="125" t="s">
        <v>279</v>
      </c>
      <c r="B253" s="126">
        <v>150</v>
      </c>
      <c r="C253" s="127">
        <v>8.8000000000000007</v>
      </c>
      <c r="D253" s="127">
        <v>13.4</v>
      </c>
      <c r="E253" s="127">
        <v>24.9</v>
      </c>
      <c r="F253" s="127">
        <v>262.10000000000002</v>
      </c>
      <c r="G253" s="129" t="s">
        <v>142</v>
      </c>
      <c r="H253" s="129" t="s">
        <v>29</v>
      </c>
    </row>
    <row r="254" spans="1:8" ht="12.2" customHeight="1">
      <c r="A254" s="125" t="s">
        <v>135</v>
      </c>
      <c r="B254" s="126">
        <v>180</v>
      </c>
      <c r="C254" s="127">
        <v>0.1</v>
      </c>
      <c r="D254" s="127">
        <v>0.1</v>
      </c>
      <c r="E254" s="127">
        <v>13.9</v>
      </c>
      <c r="F254" s="127">
        <v>58.2</v>
      </c>
      <c r="G254" s="129" t="s">
        <v>136</v>
      </c>
      <c r="H254" s="129" t="s">
        <v>29</v>
      </c>
    </row>
    <row r="255" spans="1:8" ht="12.2" customHeight="1">
      <c r="A255" s="125" t="s">
        <v>37</v>
      </c>
      <c r="B255" s="126">
        <v>20</v>
      </c>
      <c r="C255" s="127">
        <v>1.1000000000000001</v>
      </c>
      <c r="D255" s="127">
        <v>0.2</v>
      </c>
      <c r="E255" s="127">
        <v>9.9</v>
      </c>
      <c r="F255" s="127">
        <v>46</v>
      </c>
      <c r="G255" s="129"/>
      <c r="H255" s="129" t="s">
        <v>38</v>
      </c>
    </row>
    <row r="256" spans="1:8" ht="12.2" customHeight="1">
      <c r="A256" s="130" t="s">
        <v>39</v>
      </c>
      <c r="B256" s="131">
        <f>SUM(B253:B255)</f>
        <v>350</v>
      </c>
      <c r="C256" s="124">
        <f t="shared" ref="C256:F256" si="38">SUM(C253:C255)</f>
        <v>10</v>
      </c>
      <c r="D256" s="124">
        <f t="shared" si="38"/>
        <v>13.7</v>
      </c>
      <c r="E256" s="124">
        <f t="shared" si="38"/>
        <v>48.699999999999996</v>
      </c>
      <c r="F256" s="124">
        <f t="shared" si="38"/>
        <v>366.3</v>
      </c>
      <c r="G256" s="132"/>
      <c r="H256" s="132"/>
    </row>
    <row r="257" spans="1:8" ht="21.6" customHeight="1">
      <c r="A257" s="157" t="s">
        <v>57</v>
      </c>
      <c r="B257" s="157"/>
      <c r="C257" s="140">
        <f>C256+C251+C241</f>
        <v>66.166666666666671</v>
      </c>
      <c r="D257" s="140">
        <f t="shared" ref="D257:F257" si="39">D256+D251+D241</f>
        <v>68.76666666666668</v>
      </c>
      <c r="E257" s="140">
        <f t="shared" si="39"/>
        <v>244.83333333333331</v>
      </c>
      <c r="F257" s="140">
        <f t="shared" si="39"/>
        <v>1840.0500000000002</v>
      </c>
      <c r="G257" s="132"/>
      <c r="H257" s="132"/>
    </row>
    <row r="258" spans="1:8" ht="14.1" customHeight="1">
      <c r="A258" s="156"/>
      <c r="B258" s="156"/>
      <c r="C258" s="156"/>
      <c r="D258" s="156"/>
      <c r="E258" s="156"/>
      <c r="F258" s="156"/>
    </row>
    <row r="259" spans="1:8" ht="13.15" customHeight="1">
      <c r="A259" s="162" t="s">
        <v>1</v>
      </c>
      <c r="B259" s="165"/>
      <c r="C259" s="153" t="s">
        <v>3</v>
      </c>
      <c r="D259" s="153"/>
      <c r="E259" s="153"/>
      <c r="F259" s="153" t="s">
        <v>4</v>
      </c>
      <c r="G259" s="146"/>
    </row>
    <row r="260" spans="1:8" ht="25.5">
      <c r="A260" s="162"/>
      <c r="B260" s="165"/>
      <c r="C260" s="147" t="s">
        <v>9</v>
      </c>
      <c r="D260" s="147" t="s">
        <v>10</v>
      </c>
      <c r="E260" s="147" t="s">
        <v>11</v>
      </c>
      <c r="F260" s="153"/>
      <c r="G260" s="146">
        <f t="shared" ref="G260" si="40">G259/12</f>
        <v>0</v>
      </c>
    </row>
    <row r="261" spans="1:8" ht="13.5">
      <c r="A261" s="10" t="s">
        <v>283</v>
      </c>
      <c r="B261" s="146"/>
      <c r="C261" s="148">
        <f>C257+C230+C204+C178+C155+C129+C104+C78+C52+C28</f>
        <v>650.36363636363637</v>
      </c>
      <c r="D261" s="148">
        <f>D257+D230+D204+D178+D155+D129+D104+D78+D52+D28</f>
        <v>663.84787878787881</v>
      </c>
      <c r="E261" s="148">
        <f>E257+E230+E204+E178+E155+E129+E104+E78+E52+E28</f>
        <v>2577.3160606060605</v>
      </c>
      <c r="F261" s="148">
        <f>F257+F230+F204+F178+F155+F129+F104+F78+F52+F28</f>
        <v>18966.768181818181</v>
      </c>
      <c r="G261" s="146"/>
    </row>
    <row r="262" spans="1:8" ht="13.5">
      <c r="A262" s="10" t="s">
        <v>284</v>
      </c>
      <c r="B262" s="146"/>
      <c r="C262" s="148">
        <f>C261/10</f>
        <v>65.036363636363632</v>
      </c>
      <c r="D262" s="148">
        <f t="shared" ref="D262:F262" si="41">D261/10</f>
        <v>66.384787878787876</v>
      </c>
      <c r="E262" s="148">
        <f t="shared" si="41"/>
        <v>257.73160606060605</v>
      </c>
      <c r="F262" s="148">
        <f t="shared" si="41"/>
        <v>1896.6768181818181</v>
      </c>
    </row>
    <row r="263" spans="1:8" ht="27">
      <c r="A263" s="10" t="s">
        <v>285</v>
      </c>
      <c r="B263" s="146"/>
      <c r="C263" s="148">
        <v>1</v>
      </c>
      <c r="D263" s="148">
        <v>1</v>
      </c>
      <c r="E263" s="148">
        <v>4</v>
      </c>
      <c r="F263" s="148"/>
    </row>
    <row r="264" spans="1:8" ht="19.899999999999999" customHeight="1">
      <c r="G264" s="57"/>
      <c r="H264" s="15"/>
    </row>
    <row r="265" spans="1:8" ht="27.6" customHeight="1">
      <c r="G265" s="18"/>
      <c r="H265" s="19"/>
    </row>
    <row r="266" spans="1:8">
      <c r="A266" s="166" t="s">
        <v>290</v>
      </c>
      <c r="B266" s="167"/>
      <c r="C266" s="167"/>
      <c r="D266" s="167"/>
      <c r="E266" s="167"/>
      <c r="F266" s="30"/>
      <c r="G266" s="57"/>
      <c r="H266" s="15"/>
    </row>
    <row r="267" spans="1:8" ht="27">
      <c r="A267" s="103" t="s">
        <v>286</v>
      </c>
      <c r="B267" s="16"/>
      <c r="C267" s="17" t="s">
        <v>287</v>
      </c>
      <c r="D267" s="17" t="s">
        <v>288</v>
      </c>
      <c r="E267" s="17" t="s">
        <v>289</v>
      </c>
      <c r="F267" s="21"/>
    </row>
    <row r="268" spans="1:8" ht="13.5">
      <c r="A268" s="103" t="s">
        <v>349</v>
      </c>
      <c r="B268" s="22"/>
      <c r="C268" s="23">
        <f>(B241+B214+B189+B165+B139+B114+B89+B64+B38+B13)/10</f>
        <v>601.5</v>
      </c>
      <c r="D268" s="23">
        <f>(B251+B223+B198+B173+B148+B123+B98+B73+B46+B22)/10</f>
        <v>957.5</v>
      </c>
      <c r="E268" s="23">
        <f>(B256+B229+B203+B177+B154+B128+B103+B77+B51+B27)/10</f>
        <v>377</v>
      </c>
      <c r="F268" s="14"/>
    </row>
  </sheetData>
  <mergeCells count="118">
    <mergeCell ref="A5:A6"/>
    <mergeCell ref="B5:B6"/>
    <mergeCell ref="C5:E5"/>
    <mergeCell ref="F5:F6"/>
    <mergeCell ref="A30:A31"/>
    <mergeCell ref="B30:B31"/>
    <mergeCell ref="C30:E30"/>
    <mergeCell ref="F30:F31"/>
    <mergeCell ref="A28:B28"/>
    <mergeCell ref="A23:H23"/>
    <mergeCell ref="A29:H29"/>
    <mergeCell ref="G30:G31"/>
    <mergeCell ref="H30:H31"/>
    <mergeCell ref="A52:B52"/>
    <mergeCell ref="A55:A56"/>
    <mergeCell ref="B55:B56"/>
    <mergeCell ref="C55:E55"/>
    <mergeCell ref="F55:F56"/>
    <mergeCell ref="A32:H32"/>
    <mergeCell ref="A39:H39"/>
    <mergeCell ref="A47:H47"/>
    <mergeCell ref="A54:H54"/>
    <mergeCell ref="G55:G56"/>
    <mergeCell ref="H55:H56"/>
    <mergeCell ref="A108:H108"/>
    <mergeCell ref="A115:H115"/>
    <mergeCell ref="A124:H124"/>
    <mergeCell ref="A78:B78"/>
    <mergeCell ref="A81:A82"/>
    <mergeCell ref="B81:B82"/>
    <mergeCell ref="C81:E81"/>
    <mergeCell ref="F81:F82"/>
    <mergeCell ref="A57:H57"/>
    <mergeCell ref="A65:H65"/>
    <mergeCell ref="A74:H74"/>
    <mergeCell ref="A80:H80"/>
    <mergeCell ref="G81:G82"/>
    <mergeCell ref="H81:H82"/>
    <mergeCell ref="A178:B178"/>
    <mergeCell ref="A180:A181"/>
    <mergeCell ref="B180:B181"/>
    <mergeCell ref="C180:E180"/>
    <mergeCell ref="F180:F181"/>
    <mergeCell ref="A179:H179"/>
    <mergeCell ref="G180:G181"/>
    <mergeCell ref="H180:H181"/>
    <mergeCell ref="A131:A132"/>
    <mergeCell ref="B131:B132"/>
    <mergeCell ref="C131:E131"/>
    <mergeCell ref="F131:F132"/>
    <mergeCell ref="A157:A158"/>
    <mergeCell ref="B157:B158"/>
    <mergeCell ref="C157:E157"/>
    <mergeCell ref="F157:F158"/>
    <mergeCell ref="A155:B155"/>
    <mergeCell ref="G131:G132"/>
    <mergeCell ref="H131:H132"/>
    <mergeCell ref="A133:H133"/>
    <mergeCell ref="A140:H140"/>
    <mergeCell ref="A149:H149"/>
    <mergeCell ref="A156:H156"/>
    <mergeCell ref="G157:G158"/>
    <mergeCell ref="A204:B204"/>
    <mergeCell ref="A206:A207"/>
    <mergeCell ref="B206:B207"/>
    <mergeCell ref="C206:E206"/>
    <mergeCell ref="F206:F207"/>
    <mergeCell ref="A182:H182"/>
    <mergeCell ref="A190:H190"/>
    <mergeCell ref="A199:H199"/>
    <mergeCell ref="A205:H205"/>
    <mergeCell ref="G206:G207"/>
    <mergeCell ref="H206:H207"/>
    <mergeCell ref="H157:H158"/>
    <mergeCell ref="A159:H159"/>
    <mergeCell ref="A166:H166"/>
    <mergeCell ref="A174:H174"/>
    <mergeCell ref="C1:H1"/>
    <mergeCell ref="A3:H3"/>
    <mergeCell ref="A4:H4"/>
    <mergeCell ref="G5:G6"/>
    <mergeCell ref="H5:H6"/>
    <mergeCell ref="A7:H7"/>
    <mergeCell ref="A14:H14"/>
    <mergeCell ref="A129:B129"/>
    <mergeCell ref="A130:H130"/>
    <mergeCell ref="A104:B104"/>
    <mergeCell ref="A106:A107"/>
    <mergeCell ref="B106:B107"/>
    <mergeCell ref="C106:E106"/>
    <mergeCell ref="F106:F107"/>
    <mergeCell ref="A83:H83"/>
    <mergeCell ref="A90:H90"/>
    <mergeCell ref="A99:H99"/>
    <mergeCell ref="A105:H105"/>
    <mergeCell ref="G106:G107"/>
    <mergeCell ref="H106:H107"/>
    <mergeCell ref="A266:E266"/>
    <mergeCell ref="A242:H242"/>
    <mergeCell ref="A252:H252"/>
    <mergeCell ref="A258:F258"/>
    <mergeCell ref="A259:A260"/>
    <mergeCell ref="B259:B260"/>
    <mergeCell ref="C259:E259"/>
    <mergeCell ref="F259:F260"/>
    <mergeCell ref="A208:H208"/>
    <mergeCell ref="A215:H215"/>
    <mergeCell ref="A224:H224"/>
    <mergeCell ref="A231:H231"/>
    <mergeCell ref="G232:G233"/>
    <mergeCell ref="H232:H233"/>
    <mergeCell ref="A234:H234"/>
    <mergeCell ref="A257:B257"/>
    <mergeCell ref="A230:B230"/>
    <mergeCell ref="A232:A233"/>
    <mergeCell ref="B232:B233"/>
    <mergeCell ref="C232:E232"/>
    <mergeCell ref="F232:F233"/>
  </mergeCells>
  <pageMargins left="0.7" right="0.7" top="0.75" bottom="0.75" header="0.3" footer="0.3"/>
  <pageSetup paperSize="9" scale="8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6"/>
  <sheetViews>
    <sheetView workbookViewId="0">
      <selection sqref="A1:XFD1048576"/>
    </sheetView>
  </sheetViews>
  <sheetFormatPr defaultColWidth="9.1640625" defaultRowHeight="12.75"/>
  <cols>
    <col min="1" max="1" width="71.5" style="120" customWidth="1"/>
    <col min="2" max="2" width="8.6640625" style="121" customWidth="1"/>
    <col min="3" max="3" width="13.33203125" style="122" customWidth="1"/>
    <col min="4" max="4" width="15.33203125" style="122" customWidth="1"/>
    <col min="5" max="5" width="10.1640625" style="122" customWidth="1"/>
    <col min="6" max="6" width="11.5" style="122" customWidth="1"/>
    <col min="7" max="7" width="11.83203125" style="121" customWidth="1"/>
    <col min="8" max="16384" width="9.1640625" style="121"/>
  </cols>
  <sheetData>
    <row r="1" spans="1:7" s="119" customFormat="1" ht="82.5" customHeight="1">
      <c r="A1" s="117" t="s">
        <v>374</v>
      </c>
      <c r="B1" s="118"/>
      <c r="C1" s="154" t="s">
        <v>375</v>
      </c>
      <c r="D1" s="155"/>
      <c r="E1" s="155"/>
      <c r="F1" s="155"/>
      <c r="G1" s="155"/>
    </row>
    <row r="2" spans="1:7" ht="22.9" customHeight="1">
      <c r="G2" s="123"/>
    </row>
    <row r="3" spans="1:7" ht="13.5" customHeight="1">
      <c r="A3" s="175" t="s">
        <v>377</v>
      </c>
      <c r="B3" s="175"/>
      <c r="C3" s="175"/>
      <c r="D3" s="175"/>
      <c r="E3" s="175"/>
      <c r="F3" s="175"/>
      <c r="G3" s="175"/>
    </row>
    <row r="4" spans="1:7" ht="28.35" customHeight="1">
      <c r="A4" s="160" t="s">
        <v>344</v>
      </c>
      <c r="B4" s="160"/>
      <c r="C4" s="160"/>
      <c r="D4" s="160"/>
      <c r="E4" s="160"/>
      <c r="F4" s="160"/>
      <c r="G4" s="160"/>
    </row>
    <row r="5" spans="1:7" ht="13.35" customHeight="1">
      <c r="A5" s="162" t="s">
        <v>1</v>
      </c>
      <c r="B5" s="159" t="s">
        <v>2</v>
      </c>
      <c r="C5" s="161" t="s">
        <v>3</v>
      </c>
      <c r="D5" s="161"/>
      <c r="E5" s="161"/>
      <c r="F5" s="163" t="s">
        <v>4</v>
      </c>
      <c r="G5" s="159" t="s">
        <v>7</v>
      </c>
    </row>
    <row r="6" spans="1:7" ht="26.65" customHeight="1">
      <c r="A6" s="162"/>
      <c r="B6" s="159"/>
      <c r="C6" s="124" t="s">
        <v>9</v>
      </c>
      <c r="D6" s="124" t="s">
        <v>10</v>
      </c>
      <c r="E6" s="124" t="s">
        <v>11</v>
      </c>
      <c r="F6" s="163"/>
      <c r="G6" s="159"/>
    </row>
    <row r="7" spans="1:7" ht="14.65" customHeight="1">
      <c r="A7" s="158" t="s">
        <v>26</v>
      </c>
      <c r="B7" s="158"/>
      <c r="C7" s="158"/>
      <c r="D7" s="158"/>
      <c r="E7" s="158"/>
      <c r="F7" s="158"/>
      <c r="G7" s="158"/>
    </row>
    <row r="8" spans="1:7" ht="12.2" customHeight="1">
      <c r="A8" s="125" t="s">
        <v>27</v>
      </c>
      <c r="B8" s="126">
        <v>200</v>
      </c>
      <c r="C8" s="127">
        <v>6.6</v>
      </c>
      <c r="D8" s="127">
        <v>8.5</v>
      </c>
      <c r="E8" s="127">
        <v>33.6</v>
      </c>
      <c r="F8" s="127">
        <v>214.2</v>
      </c>
      <c r="G8" s="129" t="s">
        <v>28</v>
      </c>
    </row>
    <row r="9" spans="1:7" ht="12.2" customHeight="1">
      <c r="A9" s="125" t="s">
        <v>30</v>
      </c>
      <c r="B9" s="126">
        <v>55</v>
      </c>
      <c r="C9" s="127">
        <v>7</v>
      </c>
      <c r="D9" s="127">
        <v>12.6</v>
      </c>
      <c r="E9" s="127">
        <v>15.2</v>
      </c>
      <c r="F9" s="127">
        <v>252.7</v>
      </c>
      <c r="G9" s="129" t="s">
        <v>31</v>
      </c>
    </row>
    <row r="10" spans="1:7" ht="12.2" customHeight="1">
      <c r="A10" s="125" t="s">
        <v>33</v>
      </c>
      <c r="B10" s="126">
        <v>180</v>
      </c>
      <c r="C10" s="127">
        <v>3</v>
      </c>
      <c r="D10" s="127">
        <v>2.2000000000000002</v>
      </c>
      <c r="E10" s="127">
        <v>12.6</v>
      </c>
      <c r="F10" s="127">
        <v>82.7</v>
      </c>
      <c r="G10" s="129" t="s">
        <v>34</v>
      </c>
    </row>
    <row r="11" spans="1:7" ht="12.2" customHeight="1">
      <c r="A11" s="125" t="s">
        <v>35</v>
      </c>
      <c r="B11" s="126">
        <v>100</v>
      </c>
      <c r="C11" s="127">
        <v>0.4</v>
      </c>
      <c r="D11" s="127">
        <v>0.4</v>
      </c>
      <c r="E11" s="127">
        <v>9.8000000000000007</v>
      </c>
      <c r="F11" s="127">
        <v>47</v>
      </c>
      <c r="G11" s="129" t="s">
        <v>36</v>
      </c>
    </row>
    <row r="12" spans="1:7" ht="12.2" customHeight="1">
      <c r="A12" s="125" t="s">
        <v>37</v>
      </c>
      <c r="B12" s="126">
        <v>40</v>
      </c>
      <c r="C12" s="127">
        <v>2.2000000000000002</v>
      </c>
      <c r="D12" s="127">
        <v>0.4</v>
      </c>
      <c r="E12" s="127">
        <v>19.8</v>
      </c>
      <c r="F12" s="127">
        <v>92</v>
      </c>
      <c r="G12" s="129" t="s">
        <v>64</v>
      </c>
    </row>
    <row r="13" spans="1:7" ht="12.2" customHeight="1">
      <c r="A13" s="130" t="s">
        <v>39</v>
      </c>
      <c r="B13" s="131">
        <f>SUM(B8:B12)</f>
        <v>575</v>
      </c>
      <c r="C13" s="124">
        <f t="shared" ref="C13:F13" si="0">SUM(C8:C12)</f>
        <v>19.2</v>
      </c>
      <c r="D13" s="124">
        <f t="shared" si="0"/>
        <v>24.099999999999998</v>
      </c>
      <c r="E13" s="124">
        <f t="shared" si="0"/>
        <v>91</v>
      </c>
      <c r="F13" s="124">
        <f t="shared" si="0"/>
        <v>688.6</v>
      </c>
      <c r="G13" s="132"/>
    </row>
    <row r="14" spans="1:7" ht="28.35" customHeight="1">
      <c r="A14" s="160" t="s">
        <v>343</v>
      </c>
      <c r="B14" s="160"/>
      <c r="C14" s="160"/>
      <c r="D14" s="160"/>
      <c r="E14" s="160"/>
      <c r="F14" s="160"/>
      <c r="G14" s="160"/>
    </row>
    <row r="15" spans="1:7" ht="13.35" customHeight="1">
      <c r="A15" s="162" t="s">
        <v>1</v>
      </c>
      <c r="B15" s="159" t="s">
        <v>2</v>
      </c>
      <c r="C15" s="161" t="s">
        <v>3</v>
      </c>
      <c r="D15" s="161"/>
      <c r="E15" s="161"/>
      <c r="F15" s="163" t="s">
        <v>4</v>
      </c>
      <c r="G15" s="159" t="s">
        <v>7</v>
      </c>
    </row>
    <row r="16" spans="1:7" ht="26.65" customHeight="1">
      <c r="A16" s="162"/>
      <c r="B16" s="159"/>
      <c r="C16" s="124" t="s">
        <v>9</v>
      </c>
      <c r="D16" s="124" t="s">
        <v>10</v>
      </c>
      <c r="E16" s="124" t="s">
        <v>11</v>
      </c>
      <c r="F16" s="163"/>
      <c r="G16" s="159"/>
    </row>
    <row r="17" spans="1:7" ht="14.65" customHeight="1">
      <c r="A17" s="158" t="s">
        <v>26</v>
      </c>
      <c r="B17" s="158"/>
      <c r="C17" s="158"/>
      <c r="D17" s="158"/>
      <c r="E17" s="158"/>
      <c r="F17" s="158"/>
      <c r="G17" s="158"/>
    </row>
    <row r="18" spans="1:7" ht="12.2" customHeight="1">
      <c r="A18" s="133" t="s">
        <v>380</v>
      </c>
      <c r="B18" s="134">
        <v>100</v>
      </c>
      <c r="C18" s="135">
        <f>0.5*100/60</f>
        <v>0.83333333333333337</v>
      </c>
      <c r="D18" s="135">
        <f>0.1*100/60</f>
        <v>0.16666666666666666</v>
      </c>
      <c r="E18" s="135">
        <f>1.5*100/60</f>
        <v>2.5</v>
      </c>
      <c r="F18" s="135">
        <f>8.4*100/60</f>
        <v>14</v>
      </c>
      <c r="G18" s="137" t="s">
        <v>379</v>
      </c>
    </row>
    <row r="19" spans="1:7" ht="12.2" customHeight="1">
      <c r="A19" s="125" t="s">
        <v>60</v>
      </c>
      <c r="B19" s="126">
        <v>200</v>
      </c>
      <c r="C19" s="127">
        <v>13.8</v>
      </c>
      <c r="D19" s="127">
        <v>22.3</v>
      </c>
      <c r="E19" s="127">
        <v>20</v>
      </c>
      <c r="F19" s="127">
        <v>384</v>
      </c>
      <c r="G19" s="129" t="s">
        <v>61</v>
      </c>
    </row>
    <row r="20" spans="1:7" ht="12.2" customHeight="1">
      <c r="A20" s="125" t="s">
        <v>63</v>
      </c>
      <c r="B20" s="126">
        <v>200</v>
      </c>
      <c r="C20" s="127">
        <v>1.4</v>
      </c>
      <c r="D20" s="127">
        <v>0.4</v>
      </c>
      <c r="E20" s="127">
        <v>22.1</v>
      </c>
      <c r="F20" s="127">
        <v>98.9</v>
      </c>
      <c r="G20" s="129" t="s">
        <v>56</v>
      </c>
    </row>
    <row r="21" spans="1:7" ht="12.2" customHeight="1">
      <c r="A21" s="125" t="s">
        <v>50</v>
      </c>
      <c r="B21" s="126">
        <v>40</v>
      </c>
      <c r="C21" s="127">
        <v>3.1</v>
      </c>
      <c r="D21" s="127">
        <v>0.2</v>
      </c>
      <c r="E21" s="127">
        <v>20.100000000000001</v>
      </c>
      <c r="F21" s="127">
        <v>94.7</v>
      </c>
      <c r="G21" s="129" t="s">
        <v>64</v>
      </c>
    </row>
    <row r="22" spans="1:7" ht="12.2" customHeight="1">
      <c r="A22" s="125" t="s">
        <v>37</v>
      </c>
      <c r="B22" s="126">
        <v>30</v>
      </c>
      <c r="C22" s="127">
        <v>2</v>
      </c>
      <c r="D22" s="127">
        <v>0.3</v>
      </c>
      <c r="E22" s="127">
        <v>12.7</v>
      </c>
      <c r="F22" s="127">
        <v>61.2</v>
      </c>
      <c r="G22" s="129" t="s">
        <v>64</v>
      </c>
    </row>
    <row r="23" spans="1:7" ht="21.6" customHeight="1">
      <c r="A23" s="130" t="s">
        <v>39</v>
      </c>
      <c r="B23" s="131">
        <f>SUM(B18:B22)</f>
        <v>570</v>
      </c>
      <c r="C23" s="124">
        <f t="shared" ref="C23:F23" si="1">SUM(C18:C22)</f>
        <v>21.133333333333336</v>
      </c>
      <c r="D23" s="124">
        <f t="shared" si="1"/>
        <v>23.366666666666667</v>
      </c>
      <c r="E23" s="124">
        <f t="shared" si="1"/>
        <v>77.400000000000006</v>
      </c>
      <c r="F23" s="124">
        <f t="shared" si="1"/>
        <v>652.80000000000007</v>
      </c>
      <c r="G23" s="132"/>
    </row>
    <row r="24" spans="1:7" ht="1.1499999999999999" customHeight="1"/>
    <row r="25" spans="1:7" ht="28.35" customHeight="1">
      <c r="A25" s="160" t="s">
        <v>342</v>
      </c>
      <c r="B25" s="160"/>
      <c r="C25" s="160"/>
      <c r="D25" s="160"/>
      <c r="E25" s="160"/>
      <c r="F25" s="160"/>
      <c r="G25" s="160"/>
    </row>
    <row r="26" spans="1:7" ht="13.35" customHeight="1">
      <c r="A26" s="162" t="s">
        <v>1</v>
      </c>
      <c r="B26" s="159" t="s">
        <v>2</v>
      </c>
      <c r="C26" s="161" t="s">
        <v>3</v>
      </c>
      <c r="D26" s="161"/>
      <c r="E26" s="161"/>
      <c r="F26" s="163" t="s">
        <v>4</v>
      </c>
      <c r="G26" s="159" t="s">
        <v>7</v>
      </c>
    </row>
    <row r="27" spans="1:7" ht="26.65" customHeight="1">
      <c r="A27" s="162"/>
      <c r="B27" s="159"/>
      <c r="C27" s="124" t="s">
        <v>9</v>
      </c>
      <c r="D27" s="124" t="s">
        <v>10</v>
      </c>
      <c r="E27" s="124" t="s">
        <v>11</v>
      </c>
      <c r="F27" s="163"/>
      <c r="G27" s="159"/>
    </row>
    <row r="28" spans="1:7" ht="14.65" customHeight="1">
      <c r="A28" s="158" t="s">
        <v>26</v>
      </c>
      <c r="B28" s="158"/>
      <c r="C28" s="158"/>
      <c r="D28" s="158"/>
      <c r="E28" s="158"/>
      <c r="F28" s="158"/>
      <c r="G28" s="158"/>
    </row>
    <row r="29" spans="1:7" ht="12.2" customHeight="1">
      <c r="A29" s="133" t="s">
        <v>384</v>
      </c>
      <c r="B29" s="134">
        <v>100</v>
      </c>
      <c r="C29" s="135">
        <f>0.5*100/60</f>
        <v>0.83333333333333337</v>
      </c>
      <c r="D29" s="135">
        <f>0.1*100/60</f>
        <v>0.16666666666666666</v>
      </c>
      <c r="E29" s="135">
        <f>1.5*100/60</f>
        <v>2.5</v>
      </c>
      <c r="F29" s="135">
        <f>8.4*100/60</f>
        <v>14</v>
      </c>
      <c r="G29" s="137" t="s">
        <v>379</v>
      </c>
    </row>
    <row r="30" spans="1:7" ht="12.2" customHeight="1">
      <c r="A30" s="141" t="s">
        <v>371</v>
      </c>
      <c r="B30" s="142">
        <v>180</v>
      </c>
      <c r="C30" s="143">
        <v>5.7</v>
      </c>
      <c r="D30" s="143">
        <f>5.3*180/150</f>
        <v>6.36</v>
      </c>
      <c r="E30" s="143">
        <v>23.4</v>
      </c>
      <c r="F30" s="143">
        <v>221.9</v>
      </c>
      <c r="G30" s="144">
        <v>313</v>
      </c>
    </row>
    <row r="31" spans="1:7" ht="12.2" customHeight="1">
      <c r="A31" s="141" t="s">
        <v>372</v>
      </c>
      <c r="B31" s="142">
        <v>120</v>
      </c>
      <c r="C31" s="143">
        <v>12.8</v>
      </c>
      <c r="D31" s="143">
        <v>11.6</v>
      </c>
      <c r="E31" s="143">
        <v>18.3</v>
      </c>
      <c r="F31" s="143">
        <v>195.1</v>
      </c>
      <c r="G31" s="144">
        <v>255</v>
      </c>
    </row>
    <row r="32" spans="1:7" ht="12.2" customHeight="1">
      <c r="A32" s="125" t="s">
        <v>78</v>
      </c>
      <c r="B32" s="126">
        <v>200</v>
      </c>
      <c r="C32" s="127">
        <v>0</v>
      </c>
      <c r="D32" s="127">
        <v>0</v>
      </c>
      <c r="E32" s="127">
        <v>7.7</v>
      </c>
      <c r="F32" s="127">
        <v>31</v>
      </c>
      <c r="G32" s="129" t="s">
        <v>79</v>
      </c>
    </row>
    <row r="33" spans="1:7" ht="12.2" customHeight="1">
      <c r="A33" s="125" t="s">
        <v>50</v>
      </c>
      <c r="B33" s="126">
        <v>20</v>
      </c>
      <c r="C33" s="127">
        <v>1.5</v>
      </c>
      <c r="D33" s="127">
        <v>0.1</v>
      </c>
      <c r="E33" s="127">
        <v>10</v>
      </c>
      <c r="F33" s="127">
        <v>47.4</v>
      </c>
      <c r="G33" s="129" t="s">
        <v>64</v>
      </c>
    </row>
    <row r="34" spans="1:7" ht="12.2" customHeight="1">
      <c r="A34" s="125" t="s">
        <v>37</v>
      </c>
      <c r="B34" s="126">
        <v>30</v>
      </c>
      <c r="C34" s="127">
        <v>2</v>
      </c>
      <c r="D34" s="127">
        <v>0.3</v>
      </c>
      <c r="E34" s="127">
        <v>12.7</v>
      </c>
      <c r="F34" s="127">
        <v>61.2</v>
      </c>
      <c r="G34" s="129" t="s">
        <v>64</v>
      </c>
    </row>
    <row r="35" spans="1:7" ht="21.6" customHeight="1">
      <c r="A35" s="130" t="s">
        <v>39</v>
      </c>
      <c r="B35" s="131">
        <f>SUM(B29:B34)</f>
        <v>650</v>
      </c>
      <c r="C35" s="124">
        <f t="shared" ref="C35:F35" si="2">SUM(C29:C34)</f>
        <v>22.833333333333336</v>
      </c>
      <c r="D35" s="124">
        <f t="shared" si="2"/>
        <v>18.526666666666667</v>
      </c>
      <c r="E35" s="124">
        <f t="shared" si="2"/>
        <v>74.600000000000009</v>
      </c>
      <c r="F35" s="124">
        <f t="shared" si="2"/>
        <v>570.6</v>
      </c>
      <c r="G35" s="132"/>
    </row>
    <row r="36" spans="1:7" ht="1.1499999999999999" customHeight="1"/>
    <row r="37" spans="1:7" ht="28.35" customHeight="1">
      <c r="A37" s="160" t="s">
        <v>341</v>
      </c>
      <c r="B37" s="160"/>
      <c r="C37" s="160"/>
      <c r="D37" s="160"/>
      <c r="E37" s="160"/>
      <c r="F37" s="160"/>
      <c r="G37" s="160"/>
    </row>
    <row r="38" spans="1:7" ht="13.35" customHeight="1">
      <c r="A38" s="162" t="s">
        <v>1</v>
      </c>
      <c r="B38" s="159" t="s">
        <v>2</v>
      </c>
      <c r="C38" s="161" t="s">
        <v>3</v>
      </c>
      <c r="D38" s="161"/>
      <c r="E38" s="161"/>
      <c r="F38" s="163" t="s">
        <v>4</v>
      </c>
      <c r="G38" s="159" t="s">
        <v>7</v>
      </c>
    </row>
    <row r="39" spans="1:7" ht="26.65" customHeight="1">
      <c r="A39" s="162"/>
      <c r="B39" s="159"/>
      <c r="C39" s="124" t="s">
        <v>9</v>
      </c>
      <c r="D39" s="124" t="s">
        <v>10</v>
      </c>
      <c r="E39" s="124" t="s">
        <v>11</v>
      </c>
      <c r="F39" s="163"/>
      <c r="G39" s="159"/>
    </row>
    <row r="40" spans="1:7" ht="14.65" customHeight="1">
      <c r="A40" s="158" t="s">
        <v>26</v>
      </c>
      <c r="B40" s="158"/>
      <c r="C40" s="158"/>
      <c r="D40" s="158"/>
      <c r="E40" s="158"/>
      <c r="F40" s="158"/>
      <c r="G40" s="158"/>
    </row>
    <row r="41" spans="1:7" ht="12.2" customHeight="1">
      <c r="A41" s="125" t="s">
        <v>350</v>
      </c>
      <c r="B41" s="126">
        <v>100</v>
      </c>
      <c r="C41" s="127">
        <v>0.8</v>
      </c>
      <c r="D41" s="127">
        <v>0.2</v>
      </c>
      <c r="E41" s="127">
        <v>7.5</v>
      </c>
      <c r="F41" s="127">
        <v>38</v>
      </c>
      <c r="G41" s="129" t="s">
        <v>76</v>
      </c>
    </row>
    <row r="42" spans="1:7" ht="12.2" customHeight="1">
      <c r="A42" s="125" t="s">
        <v>352</v>
      </c>
      <c r="B42" s="126">
        <v>200</v>
      </c>
      <c r="C42" s="127">
        <v>13.8</v>
      </c>
      <c r="D42" s="127">
        <v>17.100000000000001</v>
      </c>
      <c r="E42" s="127">
        <v>52.1</v>
      </c>
      <c r="F42" s="127">
        <v>376.4</v>
      </c>
      <c r="G42" s="129" t="s">
        <v>112</v>
      </c>
    </row>
    <row r="43" spans="1:7" ht="12.2" customHeight="1">
      <c r="A43" s="125" t="s">
        <v>358</v>
      </c>
      <c r="B43" s="126">
        <v>200</v>
      </c>
      <c r="C43" s="127">
        <v>5.8</v>
      </c>
      <c r="D43" s="127">
        <v>5</v>
      </c>
      <c r="E43" s="127">
        <v>8</v>
      </c>
      <c r="F43" s="127">
        <v>106</v>
      </c>
      <c r="G43" s="129" t="s">
        <v>70</v>
      </c>
    </row>
    <row r="44" spans="1:7" ht="12.2" customHeight="1">
      <c r="A44" s="125" t="s">
        <v>50</v>
      </c>
      <c r="B44" s="126">
        <v>30</v>
      </c>
      <c r="C44" s="127">
        <v>2.2999999999999998</v>
      </c>
      <c r="D44" s="127">
        <v>0.2</v>
      </c>
      <c r="E44" s="127">
        <v>15.1</v>
      </c>
      <c r="F44" s="127">
        <v>71</v>
      </c>
      <c r="G44" s="129" t="s">
        <v>64</v>
      </c>
    </row>
    <row r="45" spans="1:7" ht="12.2" customHeight="1">
      <c r="A45" s="125" t="s">
        <v>37</v>
      </c>
      <c r="B45" s="126">
        <v>30</v>
      </c>
      <c r="C45" s="127">
        <v>2</v>
      </c>
      <c r="D45" s="127">
        <v>0.3</v>
      </c>
      <c r="E45" s="127">
        <v>12.7</v>
      </c>
      <c r="F45" s="127">
        <v>61.2</v>
      </c>
      <c r="G45" s="129" t="s">
        <v>64</v>
      </c>
    </row>
    <row r="46" spans="1:7" ht="12.2" customHeight="1">
      <c r="A46" s="130" t="s">
        <v>39</v>
      </c>
      <c r="B46" s="131">
        <f>SUM(B41:B45)</f>
        <v>560</v>
      </c>
      <c r="C46" s="124">
        <f t="shared" ref="C46:F46" si="3">SUM(C41:C45)</f>
        <v>24.700000000000003</v>
      </c>
      <c r="D46" s="124">
        <f t="shared" si="3"/>
        <v>22.8</v>
      </c>
      <c r="E46" s="124">
        <f t="shared" si="3"/>
        <v>95.399999999999991</v>
      </c>
      <c r="F46" s="124">
        <f t="shared" si="3"/>
        <v>652.6</v>
      </c>
      <c r="G46" s="132"/>
    </row>
    <row r="47" spans="1:7" ht="28.35" customHeight="1">
      <c r="A47" s="160" t="s">
        <v>340</v>
      </c>
      <c r="B47" s="160"/>
      <c r="C47" s="160"/>
      <c r="D47" s="160"/>
      <c r="E47" s="160"/>
      <c r="F47" s="160"/>
      <c r="G47" s="160"/>
    </row>
    <row r="48" spans="1:7" ht="13.35" customHeight="1">
      <c r="A48" s="162" t="s">
        <v>1</v>
      </c>
      <c r="B48" s="159" t="s">
        <v>2</v>
      </c>
      <c r="C48" s="161" t="s">
        <v>3</v>
      </c>
      <c r="D48" s="161"/>
      <c r="E48" s="161"/>
      <c r="F48" s="163" t="s">
        <v>4</v>
      </c>
      <c r="G48" s="159" t="s">
        <v>7</v>
      </c>
    </row>
    <row r="49" spans="1:7" ht="26.65" customHeight="1">
      <c r="A49" s="162"/>
      <c r="B49" s="159"/>
      <c r="C49" s="124" t="s">
        <v>9</v>
      </c>
      <c r="D49" s="124" t="s">
        <v>10</v>
      </c>
      <c r="E49" s="124" t="s">
        <v>11</v>
      </c>
      <c r="F49" s="163"/>
      <c r="G49" s="159"/>
    </row>
    <row r="50" spans="1:7" ht="14.65" customHeight="1">
      <c r="A50" s="158" t="s">
        <v>26</v>
      </c>
      <c r="B50" s="158"/>
      <c r="C50" s="158"/>
      <c r="D50" s="158"/>
      <c r="E50" s="158"/>
      <c r="F50" s="158"/>
      <c r="G50" s="158"/>
    </row>
    <row r="51" spans="1:7" ht="12.2" customHeight="1">
      <c r="A51" s="133" t="s">
        <v>380</v>
      </c>
      <c r="B51" s="134">
        <v>100</v>
      </c>
      <c r="C51" s="135">
        <f>0.5*100/60</f>
        <v>0.83333333333333337</v>
      </c>
      <c r="D51" s="135">
        <f>0.1*100/60</f>
        <v>0.16666666666666666</v>
      </c>
      <c r="E51" s="135">
        <f>1.5*100/60</f>
        <v>2.5</v>
      </c>
      <c r="F51" s="135">
        <f>8.4*100/60</f>
        <v>14</v>
      </c>
      <c r="G51" s="137" t="s">
        <v>379</v>
      </c>
    </row>
    <row r="52" spans="1:7" ht="12.2" customHeight="1">
      <c r="A52" s="125" t="s">
        <v>131</v>
      </c>
      <c r="B52" s="126">
        <v>180</v>
      </c>
      <c r="C52" s="127">
        <v>3.7</v>
      </c>
      <c r="D52" s="127">
        <v>4.9000000000000004</v>
      </c>
      <c r="E52" s="127">
        <v>25.1</v>
      </c>
      <c r="F52" s="127">
        <v>163.80000000000001</v>
      </c>
      <c r="G52" s="129" t="s">
        <v>132</v>
      </c>
    </row>
    <row r="53" spans="1:7" ht="12.2" customHeight="1">
      <c r="A53" s="125" t="s">
        <v>133</v>
      </c>
      <c r="B53" s="126">
        <v>100</v>
      </c>
      <c r="C53" s="127">
        <v>13.6</v>
      </c>
      <c r="D53" s="127">
        <v>13.8</v>
      </c>
      <c r="E53" s="127">
        <v>16.899999999999999</v>
      </c>
      <c r="F53" s="127">
        <v>217.3</v>
      </c>
      <c r="G53" s="129" t="s">
        <v>134</v>
      </c>
    </row>
    <row r="54" spans="1:7" ht="12.2" customHeight="1">
      <c r="A54" s="125" t="s">
        <v>135</v>
      </c>
      <c r="B54" s="126">
        <v>180</v>
      </c>
      <c r="C54" s="127">
        <v>0.1</v>
      </c>
      <c r="D54" s="127">
        <v>0.1</v>
      </c>
      <c r="E54" s="127">
        <v>13.4</v>
      </c>
      <c r="F54" s="127">
        <v>56.3</v>
      </c>
      <c r="G54" s="129" t="s">
        <v>136</v>
      </c>
    </row>
    <row r="55" spans="1:7" ht="12.2" customHeight="1">
      <c r="A55" s="125" t="s">
        <v>50</v>
      </c>
      <c r="B55" s="126">
        <v>40</v>
      </c>
      <c r="C55" s="127">
        <v>3.1</v>
      </c>
      <c r="D55" s="127">
        <v>0.2</v>
      </c>
      <c r="E55" s="127">
        <v>20.100000000000001</v>
      </c>
      <c r="F55" s="127">
        <v>94.7</v>
      </c>
      <c r="G55" s="129" t="s">
        <v>64</v>
      </c>
    </row>
    <row r="56" spans="1:7" ht="21.6" customHeight="1">
      <c r="A56" s="130" t="s">
        <v>39</v>
      </c>
      <c r="B56" s="131">
        <f>SUM(B51:B55)</f>
        <v>600</v>
      </c>
      <c r="C56" s="124">
        <f t="shared" ref="C56:F56" si="4">SUM(C51:C55)</f>
        <v>21.333333333333336</v>
      </c>
      <c r="D56" s="124">
        <f t="shared" si="4"/>
        <v>19.166666666666668</v>
      </c>
      <c r="E56" s="124">
        <f t="shared" si="4"/>
        <v>78</v>
      </c>
      <c r="F56" s="124">
        <f t="shared" si="4"/>
        <v>546.1</v>
      </c>
      <c r="G56" s="132"/>
    </row>
    <row r="57" spans="1:7" ht="28.35" customHeight="1">
      <c r="A57" s="160" t="s">
        <v>339</v>
      </c>
      <c r="B57" s="160"/>
      <c r="C57" s="160"/>
      <c r="D57" s="160"/>
      <c r="E57" s="160"/>
      <c r="F57" s="160"/>
      <c r="G57" s="160"/>
    </row>
    <row r="58" spans="1:7" ht="13.35" customHeight="1">
      <c r="A58" s="162" t="s">
        <v>1</v>
      </c>
      <c r="B58" s="159" t="s">
        <v>2</v>
      </c>
      <c r="C58" s="161" t="s">
        <v>3</v>
      </c>
      <c r="D58" s="161"/>
      <c r="E58" s="161"/>
      <c r="F58" s="163" t="s">
        <v>4</v>
      </c>
      <c r="G58" s="159" t="s">
        <v>7</v>
      </c>
    </row>
    <row r="59" spans="1:7" ht="26.65" customHeight="1">
      <c r="A59" s="162"/>
      <c r="B59" s="159"/>
      <c r="C59" s="124" t="s">
        <v>9</v>
      </c>
      <c r="D59" s="124" t="s">
        <v>10</v>
      </c>
      <c r="E59" s="124" t="s">
        <v>11</v>
      </c>
      <c r="F59" s="163"/>
      <c r="G59" s="159"/>
    </row>
    <row r="60" spans="1:7" ht="14.65" customHeight="1">
      <c r="A60" s="158" t="s">
        <v>26</v>
      </c>
      <c r="B60" s="158"/>
      <c r="C60" s="158"/>
      <c r="D60" s="158"/>
      <c r="E60" s="158"/>
      <c r="F60" s="158"/>
      <c r="G60" s="158"/>
    </row>
    <row r="61" spans="1:7" ht="12.2" customHeight="1">
      <c r="A61" s="125" t="s">
        <v>80</v>
      </c>
      <c r="B61" s="126">
        <v>100</v>
      </c>
      <c r="C61" s="127">
        <v>0.4</v>
      </c>
      <c r="D61" s="127">
        <v>0.4</v>
      </c>
      <c r="E61" s="127">
        <v>9.8000000000000007</v>
      </c>
      <c r="F61" s="127">
        <v>47</v>
      </c>
      <c r="G61" s="129" t="s">
        <v>36</v>
      </c>
    </row>
    <row r="62" spans="1:7" ht="12.2" customHeight="1">
      <c r="A62" s="125" t="s">
        <v>353</v>
      </c>
      <c r="B62" s="126">
        <v>200</v>
      </c>
      <c r="C62" s="127">
        <v>10.199999999999999</v>
      </c>
      <c r="D62" s="127">
        <v>14.2</v>
      </c>
      <c r="E62" s="127">
        <v>37.299999999999997</v>
      </c>
      <c r="F62" s="127">
        <v>313.10000000000002</v>
      </c>
      <c r="G62" s="129" t="s">
        <v>179</v>
      </c>
    </row>
    <row r="63" spans="1:7" ht="12.2" customHeight="1">
      <c r="A63" s="125" t="s">
        <v>181</v>
      </c>
      <c r="B63" s="126">
        <v>200</v>
      </c>
      <c r="C63" s="127">
        <v>3</v>
      </c>
      <c r="D63" s="127">
        <v>2.4</v>
      </c>
      <c r="E63" s="127">
        <v>14.7</v>
      </c>
      <c r="F63" s="127">
        <v>93.2</v>
      </c>
      <c r="G63" s="129" t="s">
        <v>155</v>
      </c>
    </row>
    <row r="64" spans="1:7" ht="12.2" customHeight="1">
      <c r="A64" s="125" t="s">
        <v>50</v>
      </c>
      <c r="B64" s="126">
        <v>40</v>
      </c>
      <c r="C64" s="127">
        <v>3.1</v>
      </c>
      <c r="D64" s="127">
        <v>0.2</v>
      </c>
      <c r="E64" s="127">
        <v>20.100000000000001</v>
      </c>
      <c r="F64" s="127">
        <v>94.7</v>
      </c>
      <c r="G64" s="129" t="s">
        <v>64</v>
      </c>
    </row>
    <row r="65" spans="1:7" ht="12.2" customHeight="1">
      <c r="A65" s="125" t="s">
        <v>37</v>
      </c>
      <c r="B65" s="126">
        <v>30</v>
      </c>
      <c r="C65" s="127">
        <v>2</v>
      </c>
      <c r="D65" s="127">
        <v>0.3</v>
      </c>
      <c r="E65" s="127">
        <v>12.7</v>
      </c>
      <c r="F65" s="127">
        <v>61.2</v>
      </c>
      <c r="G65" s="129" t="s">
        <v>64</v>
      </c>
    </row>
    <row r="66" spans="1:7" ht="12.2" customHeight="1">
      <c r="A66" s="130" t="s">
        <v>39</v>
      </c>
      <c r="B66" s="131">
        <f>SUM(B61:B65)</f>
        <v>570</v>
      </c>
      <c r="C66" s="124">
        <f>SUM(C61:C65)</f>
        <v>18.7</v>
      </c>
      <c r="D66" s="124">
        <f>SUM(D61:D65)</f>
        <v>17.5</v>
      </c>
      <c r="E66" s="124">
        <f>SUM(E61:E65)</f>
        <v>94.600000000000009</v>
      </c>
      <c r="F66" s="124">
        <f>SUM(F61:F65)</f>
        <v>609.20000000000005</v>
      </c>
      <c r="G66" s="132" t="s">
        <v>64</v>
      </c>
    </row>
    <row r="67" spans="1:7" ht="28.35" customHeight="1">
      <c r="A67" s="160" t="s">
        <v>338</v>
      </c>
      <c r="B67" s="160"/>
      <c r="C67" s="160"/>
      <c r="D67" s="160"/>
      <c r="E67" s="160"/>
      <c r="F67" s="160"/>
      <c r="G67" s="160"/>
    </row>
    <row r="68" spans="1:7" ht="13.35" customHeight="1">
      <c r="A68" s="162" t="s">
        <v>1</v>
      </c>
      <c r="B68" s="159" t="s">
        <v>2</v>
      </c>
      <c r="C68" s="161" t="s">
        <v>3</v>
      </c>
      <c r="D68" s="161"/>
      <c r="E68" s="161"/>
      <c r="F68" s="163" t="s">
        <v>4</v>
      </c>
      <c r="G68" s="159" t="s">
        <v>7</v>
      </c>
    </row>
    <row r="69" spans="1:7" ht="26.65" customHeight="1">
      <c r="A69" s="162"/>
      <c r="B69" s="159"/>
      <c r="C69" s="124" t="s">
        <v>9</v>
      </c>
      <c r="D69" s="124" t="s">
        <v>10</v>
      </c>
      <c r="E69" s="124" t="s">
        <v>11</v>
      </c>
      <c r="F69" s="163"/>
      <c r="G69" s="159"/>
    </row>
    <row r="70" spans="1:7" ht="14.65" customHeight="1">
      <c r="A70" s="158" t="s">
        <v>26</v>
      </c>
      <c r="B70" s="158"/>
      <c r="C70" s="158"/>
      <c r="D70" s="158"/>
      <c r="E70" s="158"/>
      <c r="F70" s="158"/>
      <c r="G70" s="158"/>
    </row>
    <row r="71" spans="1:7" ht="12.2" customHeight="1">
      <c r="A71" s="133" t="s">
        <v>378</v>
      </c>
      <c r="B71" s="134">
        <v>100</v>
      </c>
      <c r="C71" s="135">
        <f>0.7*100/60</f>
        <v>1.1666666666666667</v>
      </c>
      <c r="D71" s="135">
        <f>0.1*100/60</f>
        <v>0.16666666666666666</v>
      </c>
      <c r="E71" s="135">
        <f>2.3*100/60</f>
        <v>3.833333333333333</v>
      </c>
      <c r="F71" s="135">
        <f>14.4*100/60</f>
        <v>24</v>
      </c>
      <c r="G71" s="137" t="s">
        <v>379</v>
      </c>
    </row>
    <row r="72" spans="1:7" ht="12.2" customHeight="1">
      <c r="A72" s="125" t="s">
        <v>67</v>
      </c>
      <c r="B72" s="126">
        <v>200</v>
      </c>
      <c r="C72" s="127">
        <v>13.1</v>
      </c>
      <c r="D72" s="127">
        <v>20.2</v>
      </c>
      <c r="E72" s="127">
        <v>41.8</v>
      </c>
      <c r="F72" s="127">
        <v>438.9</v>
      </c>
      <c r="G72" s="129" t="s">
        <v>68</v>
      </c>
    </row>
    <row r="73" spans="1:7" ht="12.2" customHeight="1">
      <c r="A73" s="125" t="s">
        <v>78</v>
      </c>
      <c r="B73" s="126">
        <v>200</v>
      </c>
      <c r="C73" s="127">
        <v>0</v>
      </c>
      <c r="D73" s="127">
        <v>0</v>
      </c>
      <c r="E73" s="127">
        <v>7.7</v>
      </c>
      <c r="F73" s="127">
        <v>31</v>
      </c>
      <c r="G73" s="129" t="s">
        <v>79</v>
      </c>
    </row>
    <row r="74" spans="1:7" ht="12.2" customHeight="1">
      <c r="A74" s="125" t="s">
        <v>50</v>
      </c>
      <c r="B74" s="126">
        <v>40</v>
      </c>
      <c r="C74" s="127">
        <v>3.1</v>
      </c>
      <c r="D74" s="127">
        <v>0.2</v>
      </c>
      <c r="E74" s="127">
        <v>20.100000000000001</v>
      </c>
      <c r="F74" s="127">
        <v>94.7</v>
      </c>
      <c r="G74" s="129" t="s">
        <v>64</v>
      </c>
    </row>
    <row r="75" spans="1:7" ht="12.2" customHeight="1">
      <c r="A75" s="125" t="s">
        <v>37</v>
      </c>
      <c r="B75" s="126">
        <v>20</v>
      </c>
      <c r="C75" s="127">
        <v>1.3</v>
      </c>
      <c r="D75" s="127">
        <v>0.2</v>
      </c>
      <c r="E75" s="127">
        <v>8.5</v>
      </c>
      <c r="F75" s="127">
        <v>40.799999999999997</v>
      </c>
      <c r="G75" s="129" t="s">
        <v>64</v>
      </c>
    </row>
    <row r="76" spans="1:7" ht="12.2" customHeight="1">
      <c r="A76" s="130" t="s">
        <v>39</v>
      </c>
      <c r="B76" s="131">
        <f>SUM(B71:B75)</f>
        <v>560</v>
      </c>
      <c r="C76" s="124">
        <f t="shared" ref="C76:F76" si="5">SUM(C71:C75)</f>
        <v>18.666666666666668</v>
      </c>
      <c r="D76" s="124">
        <f t="shared" si="5"/>
        <v>20.766666666666666</v>
      </c>
      <c r="E76" s="124">
        <f t="shared" si="5"/>
        <v>81.933333333333337</v>
      </c>
      <c r="F76" s="124">
        <f t="shared" si="5"/>
        <v>629.4</v>
      </c>
      <c r="G76" s="132"/>
    </row>
    <row r="77" spans="1:7" ht="28.35" customHeight="1">
      <c r="A77" s="160" t="s">
        <v>337</v>
      </c>
      <c r="B77" s="160"/>
      <c r="C77" s="160"/>
      <c r="D77" s="160"/>
      <c r="E77" s="160"/>
      <c r="F77" s="160"/>
      <c r="G77" s="160"/>
    </row>
    <row r="78" spans="1:7" ht="13.35" customHeight="1">
      <c r="A78" s="162" t="s">
        <v>1</v>
      </c>
      <c r="B78" s="159" t="s">
        <v>2</v>
      </c>
      <c r="C78" s="161" t="s">
        <v>3</v>
      </c>
      <c r="D78" s="161"/>
      <c r="E78" s="161"/>
      <c r="F78" s="163" t="s">
        <v>4</v>
      </c>
      <c r="G78" s="159" t="s">
        <v>7</v>
      </c>
    </row>
    <row r="79" spans="1:7" ht="26.65" customHeight="1">
      <c r="A79" s="162"/>
      <c r="B79" s="159"/>
      <c r="C79" s="124" t="s">
        <v>9</v>
      </c>
      <c r="D79" s="124" t="s">
        <v>10</v>
      </c>
      <c r="E79" s="124" t="s">
        <v>11</v>
      </c>
      <c r="F79" s="163"/>
      <c r="G79" s="159"/>
    </row>
    <row r="80" spans="1:7" ht="14.65" customHeight="1">
      <c r="A80" s="158" t="s">
        <v>26</v>
      </c>
      <c r="B80" s="158"/>
      <c r="C80" s="158"/>
      <c r="D80" s="158"/>
      <c r="E80" s="158"/>
      <c r="F80" s="158"/>
      <c r="G80" s="158"/>
    </row>
    <row r="81" spans="1:7" ht="12.2" customHeight="1">
      <c r="A81" s="125" t="s">
        <v>210</v>
      </c>
      <c r="B81" s="126">
        <v>200</v>
      </c>
      <c r="C81" s="127">
        <v>6</v>
      </c>
      <c r="D81" s="127">
        <v>3.7</v>
      </c>
      <c r="E81" s="127">
        <v>31.8</v>
      </c>
      <c r="F81" s="127">
        <v>185.9</v>
      </c>
      <c r="G81" s="129" t="s">
        <v>211</v>
      </c>
    </row>
    <row r="82" spans="1:7" ht="12.2" customHeight="1">
      <c r="A82" s="141" t="s">
        <v>373</v>
      </c>
      <c r="B82" s="142">
        <v>60</v>
      </c>
      <c r="C82" s="143">
        <f>5.8*60/55</f>
        <v>6.3272727272727272</v>
      </c>
      <c r="D82" s="143">
        <f>11.6*60/55</f>
        <v>12.654545454545454</v>
      </c>
      <c r="E82" s="143">
        <f>15.1*60/55</f>
        <v>16.472727272727273</v>
      </c>
      <c r="F82" s="143">
        <f>198.2*60/55</f>
        <v>216.21818181818182</v>
      </c>
      <c r="G82" s="129" t="s">
        <v>58</v>
      </c>
    </row>
    <row r="83" spans="1:7" ht="12.2" customHeight="1">
      <c r="A83" s="125" t="s">
        <v>212</v>
      </c>
      <c r="B83" s="126">
        <v>200</v>
      </c>
      <c r="C83" s="127">
        <v>3.8</v>
      </c>
      <c r="D83" s="127">
        <v>3</v>
      </c>
      <c r="E83" s="127">
        <v>14.7</v>
      </c>
      <c r="F83" s="127">
        <v>102.3</v>
      </c>
      <c r="G83" s="129" t="s">
        <v>123</v>
      </c>
    </row>
    <row r="84" spans="1:7" ht="12.2" customHeight="1">
      <c r="A84" s="125" t="s">
        <v>50</v>
      </c>
      <c r="B84" s="126">
        <v>30</v>
      </c>
      <c r="C84" s="127">
        <v>2.2999999999999998</v>
      </c>
      <c r="D84" s="127">
        <v>0.2</v>
      </c>
      <c r="E84" s="127">
        <v>15.1</v>
      </c>
      <c r="F84" s="127">
        <v>71</v>
      </c>
      <c r="G84" s="129" t="s">
        <v>64</v>
      </c>
    </row>
    <row r="85" spans="1:7" ht="12.2" customHeight="1">
      <c r="A85" s="125" t="s">
        <v>37</v>
      </c>
      <c r="B85" s="126">
        <v>20</v>
      </c>
      <c r="C85" s="127">
        <v>1.3</v>
      </c>
      <c r="D85" s="127">
        <v>0.2</v>
      </c>
      <c r="E85" s="127">
        <v>8.5</v>
      </c>
      <c r="F85" s="127">
        <v>40.799999999999997</v>
      </c>
      <c r="G85" s="129" t="s">
        <v>64</v>
      </c>
    </row>
    <row r="86" spans="1:7" ht="12.2" customHeight="1">
      <c r="A86" s="125" t="s">
        <v>367</v>
      </c>
      <c r="B86" s="126">
        <v>200</v>
      </c>
      <c r="C86" s="127">
        <v>5.6</v>
      </c>
      <c r="D86" s="127">
        <v>4.9000000000000004</v>
      </c>
      <c r="E86" s="127">
        <v>9.3000000000000007</v>
      </c>
      <c r="F86" s="127">
        <v>104.8</v>
      </c>
      <c r="G86" s="129" t="s">
        <v>64</v>
      </c>
    </row>
    <row r="87" spans="1:7" ht="12.2" customHeight="1">
      <c r="A87" s="130" t="s">
        <v>39</v>
      </c>
      <c r="B87" s="131">
        <f>SUM(B81:B86)</f>
        <v>710</v>
      </c>
      <c r="C87" s="124">
        <f t="shared" ref="C87:F87" si="6">SUM(C81:C86)</f>
        <v>25.327272727272728</v>
      </c>
      <c r="D87" s="124">
        <f t="shared" si="6"/>
        <v>24.654545454545456</v>
      </c>
      <c r="E87" s="124">
        <f t="shared" si="6"/>
        <v>95.872727272727261</v>
      </c>
      <c r="F87" s="124">
        <f t="shared" si="6"/>
        <v>721.0181818181818</v>
      </c>
      <c r="G87" s="132"/>
    </row>
    <row r="88" spans="1:7" ht="28.35" customHeight="1">
      <c r="A88" s="160" t="s">
        <v>336</v>
      </c>
      <c r="B88" s="160"/>
      <c r="C88" s="160"/>
      <c r="D88" s="160"/>
      <c r="E88" s="160"/>
      <c r="F88" s="160"/>
      <c r="G88" s="160"/>
    </row>
    <row r="89" spans="1:7" ht="13.35" customHeight="1">
      <c r="A89" s="162" t="s">
        <v>1</v>
      </c>
      <c r="B89" s="159" t="s">
        <v>2</v>
      </c>
      <c r="C89" s="161" t="s">
        <v>3</v>
      </c>
      <c r="D89" s="161"/>
      <c r="E89" s="161"/>
      <c r="F89" s="163" t="s">
        <v>4</v>
      </c>
      <c r="G89" s="159" t="s">
        <v>7</v>
      </c>
    </row>
    <row r="90" spans="1:7" ht="26.65" customHeight="1">
      <c r="A90" s="162"/>
      <c r="B90" s="159"/>
      <c r="C90" s="124" t="s">
        <v>9</v>
      </c>
      <c r="D90" s="124" t="s">
        <v>10</v>
      </c>
      <c r="E90" s="124" t="s">
        <v>11</v>
      </c>
      <c r="F90" s="163"/>
      <c r="G90" s="159"/>
    </row>
    <row r="91" spans="1:7" ht="14.65" customHeight="1">
      <c r="A91" s="158" t="s">
        <v>26</v>
      </c>
      <c r="B91" s="158"/>
      <c r="C91" s="158"/>
      <c r="D91" s="158"/>
      <c r="E91" s="158"/>
      <c r="F91" s="158"/>
      <c r="G91" s="158"/>
    </row>
    <row r="92" spans="1:7" ht="12.2" customHeight="1">
      <c r="A92" s="125" t="s">
        <v>80</v>
      </c>
      <c r="B92" s="126">
        <v>100</v>
      </c>
      <c r="C92" s="127">
        <v>0.4</v>
      </c>
      <c r="D92" s="127">
        <v>0.4</v>
      </c>
      <c r="E92" s="127">
        <v>9.8000000000000007</v>
      </c>
      <c r="F92" s="127">
        <v>47</v>
      </c>
      <c r="G92" s="129" t="s">
        <v>36</v>
      </c>
    </row>
    <row r="93" spans="1:7" ht="12.2" customHeight="1">
      <c r="A93" s="125" t="s">
        <v>251</v>
      </c>
      <c r="B93" s="126">
        <v>200</v>
      </c>
      <c r="C93" s="127">
        <v>12.3</v>
      </c>
      <c r="D93" s="127">
        <v>17.8</v>
      </c>
      <c r="E93" s="127">
        <v>25.7</v>
      </c>
      <c r="F93" s="127">
        <v>349.4</v>
      </c>
      <c r="G93" s="129" t="s">
        <v>252</v>
      </c>
    </row>
    <row r="94" spans="1:7" ht="12.2" customHeight="1">
      <c r="A94" s="125" t="s">
        <v>368</v>
      </c>
      <c r="B94" s="126">
        <v>180</v>
      </c>
      <c r="C94" s="127">
        <v>5</v>
      </c>
      <c r="D94" s="127">
        <v>4.5</v>
      </c>
      <c r="E94" s="127">
        <v>8.1</v>
      </c>
      <c r="F94" s="127">
        <v>101.7</v>
      </c>
      <c r="G94" s="129" t="s">
        <v>70</v>
      </c>
    </row>
    <row r="95" spans="1:7" ht="12.2" customHeight="1">
      <c r="A95" s="125" t="s">
        <v>50</v>
      </c>
      <c r="B95" s="126">
        <v>50</v>
      </c>
      <c r="C95" s="127">
        <v>3.8</v>
      </c>
      <c r="D95" s="127">
        <v>0.3</v>
      </c>
      <c r="E95" s="127">
        <v>25.1</v>
      </c>
      <c r="F95" s="127">
        <v>118.4</v>
      </c>
      <c r="G95" s="129" t="s">
        <v>64</v>
      </c>
    </row>
    <row r="96" spans="1:7" ht="12.2" customHeight="1">
      <c r="A96" s="125" t="s">
        <v>37</v>
      </c>
      <c r="B96" s="126">
        <v>20</v>
      </c>
      <c r="C96" s="127">
        <v>1.3</v>
      </c>
      <c r="D96" s="127">
        <v>0.2</v>
      </c>
      <c r="E96" s="127">
        <v>8.5</v>
      </c>
      <c r="F96" s="127">
        <v>40.799999999999997</v>
      </c>
      <c r="G96" s="129" t="s">
        <v>64</v>
      </c>
    </row>
    <row r="97" spans="1:7" ht="21.6" customHeight="1">
      <c r="A97" s="130" t="s">
        <v>39</v>
      </c>
      <c r="B97" s="131">
        <f>SUM(B92:B96)</f>
        <v>550</v>
      </c>
      <c r="C97" s="124">
        <f t="shared" ref="C97:F97" si="7">SUM(C92:C96)</f>
        <v>22.800000000000004</v>
      </c>
      <c r="D97" s="124">
        <f t="shared" si="7"/>
        <v>23.2</v>
      </c>
      <c r="E97" s="124">
        <f t="shared" si="7"/>
        <v>77.2</v>
      </c>
      <c r="F97" s="124">
        <f t="shared" si="7"/>
        <v>657.3</v>
      </c>
      <c r="G97" s="132"/>
    </row>
    <row r="98" spans="1:7" ht="28.35" customHeight="1">
      <c r="A98" s="160" t="s">
        <v>335</v>
      </c>
      <c r="B98" s="160"/>
      <c r="C98" s="160"/>
      <c r="D98" s="160"/>
      <c r="E98" s="160"/>
      <c r="F98" s="160"/>
      <c r="G98" s="160"/>
    </row>
    <row r="99" spans="1:7" ht="13.35" customHeight="1">
      <c r="A99" s="162" t="s">
        <v>1</v>
      </c>
      <c r="B99" s="159" t="s">
        <v>2</v>
      </c>
      <c r="C99" s="161" t="s">
        <v>3</v>
      </c>
      <c r="D99" s="161"/>
      <c r="E99" s="161"/>
      <c r="F99" s="163" t="s">
        <v>4</v>
      </c>
      <c r="G99" s="159" t="s">
        <v>7</v>
      </c>
    </row>
    <row r="100" spans="1:7" ht="26.65" customHeight="1">
      <c r="A100" s="162"/>
      <c r="B100" s="159"/>
      <c r="C100" s="124" t="s">
        <v>9</v>
      </c>
      <c r="D100" s="124" t="s">
        <v>10</v>
      </c>
      <c r="E100" s="124" t="s">
        <v>11</v>
      </c>
      <c r="F100" s="163"/>
      <c r="G100" s="159"/>
    </row>
    <row r="101" spans="1:7" ht="14.65" customHeight="1">
      <c r="A101" s="158" t="s">
        <v>26</v>
      </c>
      <c r="B101" s="158"/>
      <c r="C101" s="158"/>
      <c r="D101" s="158"/>
      <c r="E101" s="158"/>
      <c r="F101" s="158"/>
      <c r="G101" s="158"/>
    </row>
    <row r="102" spans="1:7" ht="12.2" customHeight="1">
      <c r="A102" s="125" t="s">
        <v>267</v>
      </c>
      <c r="B102" s="126">
        <v>100</v>
      </c>
      <c r="C102" s="127">
        <v>1.8</v>
      </c>
      <c r="D102" s="127">
        <v>5.0999999999999996</v>
      </c>
      <c r="E102" s="127">
        <v>6.2</v>
      </c>
      <c r="F102" s="127">
        <v>78.8</v>
      </c>
      <c r="G102" s="129" t="s">
        <v>76</v>
      </c>
    </row>
    <row r="103" spans="1:7" ht="12.2" customHeight="1">
      <c r="A103" s="125" t="s">
        <v>268</v>
      </c>
      <c r="B103" s="126">
        <v>180</v>
      </c>
      <c r="C103" s="127">
        <v>6.7</v>
      </c>
      <c r="D103" s="127">
        <v>11</v>
      </c>
      <c r="E103" s="127">
        <v>27.9</v>
      </c>
      <c r="F103" s="127">
        <v>202.35</v>
      </c>
      <c r="G103" s="129" t="s">
        <v>76</v>
      </c>
    </row>
    <row r="104" spans="1:7" ht="12.2" customHeight="1">
      <c r="A104" s="125" t="s">
        <v>269</v>
      </c>
      <c r="B104" s="126">
        <v>130</v>
      </c>
      <c r="C104" s="127">
        <v>8.9</v>
      </c>
      <c r="D104" s="127">
        <v>6.3</v>
      </c>
      <c r="E104" s="127">
        <v>8.4</v>
      </c>
      <c r="F104" s="127">
        <v>163.1</v>
      </c>
      <c r="G104" s="129" t="s">
        <v>270</v>
      </c>
    </row>
    <row r="105" spans="1:7" ht="12.2" customHeight="1">
      <c r="A105" s="125" t="s">
        <v>55</v>
      </c>
      <c r="B105" s="126">
        <v>200</v>
      </c>
      <c r="C105" s="127">
        <v>1</v>
      </c>
      <c r="D105" s="127">
        <v>0.2</v>
      </c>
      <c r="E105" s="127">
        <v>19.600000000000001</v>
      </c>
      <c r="F105" s="127">
        <v>83.4</v>
      </c>
      <c r="G105" s="129" t="s">
        <v>56</v>
      </c>
    </row>
    <row r="106" spans="1:7" ht="12.2" customHeight="1">
      <c r="A106" s="125" t="s">
        <v>37</v>
      </c>
      <c r="B106" s="126">
        <v>30</v>
      </c>
      <c r="C106" s="127">
        <v>2</v>
      </c>
      <c r="D106" s="127">
        <v>0.3</v>
      </c>
      <c r="E106" s="127">
        <v>12.7</v>
      </c>
      <c r="F106" s="127">
        <v>61.2</v>
      </c>
      <c r="G106" s="129" t="s">
        <v>64</v>
      </c>
    </row>
    <row r="107" spans="1:7" ht="12.2" customHeight="1">
      <c r="A107" s="125" t="s">
        <v>50</v>
      </c>
      <c r="B107" s="126">
        <v>30</v>
      </c>
      <c r="C107" s="127">
        <v>2.2999999999999998</v>
      </c>
      <c r="D107" s="127">
        <v>0.2</v>
      </c>
      <c r="E107" s="127">
        <v>15.1</v>
      </c>
      <c r="F107" s="127">
        <v>71</v>
      </c>
      <c r="G107" s="129" t="s">
        <v>64</v>
      </c>
    </row>
    <row r="108" spans="1:7" ht="21.6" customHeight="1">
      <c r="A108" s="130" t="s">
        <v>39</v>
      </c>
      <c r="B108" s="131">
        <f>SUM(B102:B107)</f>
        <v>670</v>
      </c>
      <c r="C108" s="124">
        <f t="shared" ref="C108:F108" si="8">SUM(C102:C107)</f>
        <v>22.7</v>
      </c>
      <c r="D108" s="124">
        <f t="shared" si="8"/>
        <v>23.1</v>
      </c>
      <c r="E108" s="124">
        <f t="shared" si="8"/>
        <v>89.899999999999991</v>
      </c>
      <c r="F108" s="124">
        <f t="shared" si="8"/>
        <v>659.85</v>
      </c>
      <c r="G108" s="132"/>
    </row>
    <row r="109" spans="1:7" ht="21.6" customHeight="1">
      <c r="A109" s="150"/>
      <c r="B109" s="150"/>
      <c r="C109" s="151"/>
      <c r="D109" s="151"/>
      <c r="E109" s="151"/>
      <c r="F109" s="151"/>
      <c r="G109" s="152"/>
    </row>
    <row r="110" spans="1:7" ht="21.6" customHeight="1">
      <c r="A110" s="150"/>
      <c r="B110" s="150"/>
      <c r="C110" s="151"/>
      <c r="D110" s="151"/>
      <c r="E110" s="151"/>
      <c r="F110" s="151"/>
      <c r="G110" s="152"/>
    </row>
    <row r="111" spans="1:7" ht="14.1" customHeight="1">
      <c r="A111" s="156"/>
      <c r="B111" s="156"/>
      <c r="C111" s="156"/>
      <c r="D111" s="156"/>
      <c r="E111" s="156"/>
      <c r="F111" s="156"/>
    </row>
    <row r="112" spans="1:7" ht="13.35" customHeight="1">
      <c r="A112" s="162" t="s">
        <v>1</v>
      </c>
      <c r="B112" s="165"/>
      <c r="C112" s="171" t="s">
        <v>348</v>
      </c>
      <c r="D112" s="168" t="s">
        <v>3</v>
      </c>
      <c r="E112" s="169"/>
      <c r="F112" s="170"/>
      <c r="G112" s="173" t="s">
        <v>4</v>
      </c>
    </row>
    <row r="113" spans="1:7" ht="26.65" customHeight="1">
      <c r="A113" s="162"/>
      <c r="B113" s="165"/>
      <c r="C113" s="172"/>
      <c r="D113" s="124" t="s">
        <v>9</v>
      </c>
      <c r="E113" s="124" t="s">
        <v>10</v>
      </c>
      <c r="F113" s="124" t="s">
        <v>11</v>
      </c>
      <c r="G113" s="174"/>
    </row>
    <row r="114" spans="1:7" ht="13.5">
      <c r="A114" s="10" t="s">
        <v>283</v>
      </c>
      <c r="B114" s="146"/>
      <c r="C114" s="148">
        <f>B108+B97+B87+B76+B66+B56+B46+B35+B23+B13</f>
        <v>6015</v>
      </c>
      <c r="D114" s="148">
        <f>C108+C97+C87+C76+C66+C56+C46+C35+C23+C13</f>
        <v>217.39393939393941</v>
      </c>
      <c r="E114" s="148">
        <f>D108+D97+D87+D76+D66+D56+D46+D35+D23+D13</f>
        <v>217.18121212121213</v>
      </c>
      <c r="F114" s="148">
        <f>E108+E97+E87+E76+E66+E56+E46+E35+E23+E13</f>
        <v>855.90606060606058</v>
      </c>
      <c r="G114" s="148">
        <f>F108+F97+F87+F76+F66+F56+F46+F35+F23+F13</f>
        <v>6387.4681818181825</v>
      </c>
    </row>
    <row r="115" spans="1:7" ht="13.5">
      <c r="A115" s="10" t="s">
        <v>284</v>
      </c>
      <c r="B115" s="146"/>
      <c r="C115" s="148">
        <f>C114/10</f>
        <v>601.5</v>
      </c>
      <c r="D115" s="148">
        <f t="shared" ref="D115:G115" si="9">D114/10</f>
        <v>21.739393939393942</v>
      </c>
      <c r="E115" s="148">
        <f t="shared" si="9"/>
        <v>21.718121212121211</v>
      </c>
      <c r="F115" s="148">
        <f t="shared" si="9"/>
        <v>85.590606060606063</v>
      </c>
      <c r="G115" s="148">
        <f t="shared" si="9"/>
        <v>638.7468181818183</v>
      </c>
    </row>
    <row r="116" spans="1:7" ht="27">
      <c r="A116" s="10" t="s">
        <v>285</v>
      </c>
      <c r="B116" s="146"/>
      <c r="C116" s="148"/>
      <c r="D116" s="148">
        <v>1</v>
      </c>
      <c r="E116" s="148">
        <v>1</v>
      </c>
      <c r="F116" s="148">
        <v>4</v>
      </c>
      <c r="G116" s="146"/>
    </row>
  </sheetData>
  <mergeCells count="78">
    <mergeCell ref="A3:G3"/>
    <mergeCell ref="A4:G4"/>
    <mergeCell ref="A5:A6"/>
    <mergeCell ref="B5:B6"/>
    <mergeCell ref="C5:E5"/>
    <mergeCell ref="F5:F6"/>
    <mergeCell ref="G5:G6"/>
    <mergeCell ref="A17:G17"/>
    <mergeCell ref="A25:G25"/>
    <mergeCell ref="A7:G7"/>
    <mergeCell ref="A14:G14"/>
    <mergeCell ref="A15:A16"/>
    <mergeCell ref="B15:B16"/>
    <mergeCell ref="C15:E15"/>
    <mergeCell ref="F15:F16"/>
    <mergeCell ref="G15:G16"/>
    <mergeCell ref="A26:A27"/>
    <mergeCell ref="B26:B27"/>
    <mergeCell ref="C26:E26"/>
    <mergeCell ref="F26:F27"/>
    <mergeCell ref="G26:G27"/>
    <mergeCell ref="A40:G40"/>
    <mergeCell ref="A47:G47"/>
    <mergeCell ref="A28:G28"/>
    <mergeCell ref="A37:G37"/>
    <mergeCell ref="A38:A39"/>
    <mergeCell ref="B38:B39"/>
    <mergeCell ref="C38:E38"/>
    <mergeCell ref="F38:F39"/>
    <mergeCell ref="G38:G39"/>
    <mergeCell ref="A48:A49"/>
    <mergeCell ref="B48:B49"/>
    <mergeCell ref="C48:E48"/>
    <mergeCell ref="F48:F49"/>
    <mergeCell ref="G48:G49"/>
    <mergeCell ref="A50:G50"/>
    <mergeCell ref="A60:G60"/>
    <mergeCell ref="A67:G67"/>
    <mergeCell ref="A57:G57"/>
    <mergeCell ref="A58:A59"/>
    <mergeCell ref="B58:B59"/>
    <mergeCell ref="C58:E58"/>
    <mergeCell ref="F58:F59"/>
    <mergeCell ref="G58:G59"/>
    <mergeCell ref="A68:A69"/>
    <mergeCell ref="B68:B69"/>
    <mergeCell ref="C68:E68"/>
    <mergeCell ref="F68:F69"/>
    <mergeCell ref="G68:G69"/>
    <mergeCell ref="A70:G70"/>
    <mergeCell ref="A77:G77"/>
    <mergeCell ref="A78:A79"/>
    <mergeCell ref="B78:B79"/>
    <mergeCell ref="C78:E78"/>
    <mergeCell ref="F78:F79"/>
    <mergeCell ref="G78:G79"/>
    <mergeCell ref="B89:B90"/>
    <mergeCell ref="C89:E89"/>
    <mergeCell ref="F89:F90"/>
    <mergeCell ref="G89:G90"/>
    <mergeCell ref="A80:G80"/>
    <mergeCell ref="A88:G88"/>
    <mergeCell ref="C1:G1"/>
    <mergeCell ref="D112:F112"/>
    <mergeCell ref="C112:C113"/>
    <mergeCell ref="A111:F111"/>
    <mergeCell ref="A112:A113"/>
    <mergeCell ref="B112:B113"/>
    <mergeCell ref="G112:G113"/>
    <mergeCell ref="A101:G101"/>
    <mergeCell ref="A91:G91"/>
    <mergeCell ref="A98:G98"/>
    <mergeCell ref="A99:A100"/>
    <mergeCell ref="B99:B100"/>
    <mergeCell ref="C99:E99"/>
    <mergeCell ref="F99:F100"/>
    <mergeCell ref="G99:G100"/>
    <mergeCell ref="A89:A90"/>
  </mergeCells>
  <pageMargins left="0.7" right="0.7" top="0.75" bottom="0.75" header="0.3" footer="0.3"/>
  <pageSetup paperSize="9" scale="78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2"/>
  <sheetViews>
    <sheetView topLeftCell="A109" workbookViewId="0">
      <selection activeCell="C8" sqref="C8"/>
    </sheetView>
  </sheetViews>
  <sheetFormatPr defaultColWidth="9.1640625" defaultRowHeight="12.75"/>
  <cols>
    <col min="1" max="1" width="56.83203125" style="120" customWidth="1"/>
    <col min="2" max="2" width="8.6640625" style="121" customWidth="1"/>
    <col min="3" max="3" width="13.33203125" style="122" customWidth="1"/>
    <col min="4" max="4" width="15.33203125" style="122" customWidth="1"/>
    <col min="5" max="5" width="10.1640625" style="122" customWidth="1"/>
    <col min="6" max="6" width="11.5" style="122" customWidth="1"/>
    <col min="7" max="7" width="16.5" style="121" customWidth="1"/>
    <col min="8" max="16384" width="9.1640625" style="121"/>
  </cols>
  <sheetData>
    <row r="1" spans="1:7" s="119" customFormat="1" ht="82.5" customHeight="1">
      <c r="A1" s="117" t="s">
        <v>374</v>
      </c>
      <c r="B1" s="118"/>
      <c r="C1" s="154" t="s">
        <v>375</v>
      </c>
      <c r="D1" s="155"/>
      <c r="E1" s="155"/>
      <c r="F1" s="155"/>
      <c r="G1" s="155"/>
    </row>
    <row r="2" spans="1:7" ht="22.9" customHeight="1">
      <c r="G2" s="123"/>
    </row>
    <row r="3" spans="1:7" ht="30" customHeight="1">
      <c r="A3" s="175" t="s">
        <v>377</v>
      </c>
      <c r="B3" s="175"/>
      <c r="C3" s="175"/>
      <c r="D3" s="175"/>
      <c r="E3" s="175"/>
      <c r="F3" s="175"/>
      <c r="G3" s="175"/>
    </row>
    <row r="4" spans="1:7" ht="28.35" customHeight="1">
      <c r="A4" s="160" t="s">
        <v>344</v>
      </c>
      <c r="B4" s="160"/>
      <c r="C4" s="160"/>
      <c r="D4" s="160"/>
      <c r="E4" s="160"/>
      <c r="F4" s="160"/>
      <c r="G4" s="160"/>
    </row>
    <row r="5" spans="1:7" ht="13.35" customHeight="1">
      <c r="A5" s="162" t="s">
        <v>1</v>
      </c>
      <c r="B5" s="159" t="s">
        <v>2</v>
      </c>
      <c r="C5" s="161" t="s">
        <v>3</v>
      </c>
      <c r="D5" s="161"/>
      <c r="E5" s="161"/>
      <c r="F5" s="163" t="s">
        <v>4</v>
      </c>
      <c r="G5" s="159" t="s">
        <v>7</v>
      </c>
    </row>
    <row r="6" spans="1:7" ht="26.65" customHeight="1">
      <c r="A6" s="162"/>
      <c r="B6" s="159"/>
      <c r="C6" s="124" t="s">
        <v>9</v>
      </c>
      <c r="D6" s="124" t="s">
        <v>10</v>
      </c>
      <c r="E6" s="124" t="s">
        <v>11</v>
      </c>
      <c r="F6" s="163"/>
      <c r="G6" s="159"/>
    </row>
    <row r="7" spans="1:7" ht="14.65" customHeight="1">
      <c r="A7" s="158" t="s">
        <v>40</v>
      </c>
      <c r="B7" s="158"/>
      <c r="C7" s="158"/>
      <c r="D7" s="158"/>
      <c r="E7" s="158"/>
      <c r="F7" s="158"/>
      <c r="G7" s="158"/>
    </row>
    <row r="8" spans="1:7" ht="12.2" customHeight="1">
      <c r="A8" s="133" t="s">
        <v>378</v>
      </c>
      <c r="B8" s="134">
        <v>100</v>
      </c>
      <c r="C8" s="135">
        <f>0.7*100/60</f>
        <v>1.1666666666666667</v>
      </c>
      <c r="D8" s="135">
        <f>0.1*100/60</f>
        <v>0.16666666666666666</v>
      </c>
      <c r="E8" s="135">
        <f>2.3*100/60</f>
        <v>3.833333333333333</v>
      </c>
      <c r="F8" s="135">
        <f>14.4*100/60</f>
        <v>24</v>
      </c>
      <c r="G8" s="137" t="s">
        <v>379</v>
      </c>
    </row>
    <row r="9" spans="1:7" ht="12.2" customHeight="1">
      <c r="A9" s="125" t="s">
        <v>42</v>
      </c>
      <c r="B9" s="126">
        <v>250</v>
      </c>
      <c r="C9" s="127">
        <v>5.9</v>
      </c>
      <c r="D9" s="127">
        <v>2.6</v>
      </c>
      <c r="E9" s="127">
        <v>18.3</v>
      </c>
      <c r="F9" s="127">
        <v>149</v>
      </c>
      <c r="G9" s="129" t="s">
        <v>43</v>
      </c>
    </row>
    <row r="10" spans="1:7" ht="12.2" customHeight="1">
      <c r="A10" s="125" t="s">
        <v>44</v>
      </c>
      <c r="B10" s="126">
        <v>180</v>
      </c>
      <c r="C10" s="127">
        <v>3.5</v>
      </c>
      <c r="D10" s="127">
        <v>5.0999999999999996</v>
      </c>
      <c r="E10" s="127">
        <v>28.5</v>
      </c>
      <c r="F10" s="127">
        <v>180.2</v>
      </c>
      <c r="G10" s="129" t="s">
        <v>45</v>
      </c>
    </row>
    <row r="11" spans="1:7" ht="12.2" customHeight="1">
      <c r="A11" s="125" t="s">
        <v>46</v>
      </c>
      <c r="B11" s="126">
        <v>115</v>
      </c>
      <c r="C11" s="127">
        <v>10.6</v>
      </c>
      <c r="D11" s="127">
        <v>14.4</v>
      </c>
      <c r="E11" s="127">
        <v>8.5</v>
      </c>
      <c r="F11" s="127">
        <v>152.69999999999999</v>
      </c>
      <c r="G11" s="129" t="s">
        <v>47</v>
      </c>
    </row>
    <row r="12" spans="1:7" ht="12.2" customHeight="1">
      <c r="A12" s="125" t="s">
        <v>48</v>
      </c>
      <c r="B12" s="126">
        <v>200</v>
      </c>
      <c r="C12" s="127">
        <v>0.3</v>
      </c>
      <c r="D12" s="127">
        <v>0</v>
      </c>
      <c r="E12" s="127">
        <v>26.8</v>
      </c>
      <c r="F12" s="127">
        <v>110</v>
      </c>
      <c r="G12" s="129" t="s">
        <v>49</v>
      </c>
    </row>
    <row r="13" spans="1:7" ht="12.2" customHeight="1">
      <c r="A13" s="125" t="s">
        <v>50</v>
      </c>
      <c r="B13" s="126">
        <v>50</v>
      </c>
      <c r="C13" s="127">
        <v>3.8</v>
      </c>
      <c r="D13" s="127">
        <v>0.3</v>
      </c>
      <c r="E13" s="127">
        <v>25.1</v>
      </c>
      <c r="F13" s="127">
        <v>118.4</v>
      </c>
      <c r="G13" s="129" t="s">
        <v>64</v>
      </c>
    </row>
    <row r="14" spans="1:7" ht="12.2" customHeight="1">
      <c r="A14" s="125" t="s">
        <v>37</v>
      </c>
      <c r="B14" s="126">
        <v>40</v>
      </c>
      <c r="C14" s="127">
        <v>2.6</v>
      </c>
      <c r="D14" s="127">
        <v>0.4</v>
      </c>
      <c r="E14" s="127">
        <v>17</v>
      </c>
      <c r="F14" s="127">
        <v>81.599999999999994</v>
      </c>
      <c r="G14" s="129" t="s">
        <v>64</v>
      </c>
    </row>
    <row r="15" spans="1:7" ht="21.6" customHeight="1">
      <c r="A15" s="130" t="s">
        <v>39</v>
      </c>
      <c r="B15" s="131">
        <f>SUM(B8:B14)</f>
        <v>935</v>
      </c>
      <c r="C15" s="124">
        <f t="shared" ref="C15:F15" si="0">SUM(C8:C14)</f>
        <v>27.866666666666667</v>
      </c>
      <c r="D15" s="124">
        <f t="shared" si="0"/>
        <v>22.966666666666665</v>
      </c>
      <c r="E15" s="124">
        <f t="shared" si="0"/>
        <v>128.03333333333333</v>
      </c>
      <c r="F15" s="124">
        <f t="shared" si="0"/>
        <v>815.9</v>
      </c>
      <c r="G15" s="132"/>
    </row>
    <row r="16" spans="1:7" ht="28.35" customHeight="1">
      <c r="A16" s="160" t="s">
        <v>345</v>
      </c>
      <c r="B16" s="160"/>
      <c r="C16" s="160"/>
      <c r="D16" s="160"/>
      <c r="E16" s="160"/>
      <c r="F16" s="160"/>
      <c r="G16" s="160"/>
    </row>
    <row r="17" spans="1:7" ht="13.35" customHeight="1">
      <c r="A17" s="162" t="s">
        <v>1</v>
      </c>
      <c r="B17" s="159" t="s">
        <v>2</v>
      </c>
      <c r="C17" s="161" t="s">
        <v>3</v>
      </c>
      <c r="D17" s="161"/>
      <c r="E17" s="161"/>
      <c r="F17" s="163" t="s">
        <v>4</v>
      </c>
      <c r="G17" s="159" t="s">
        <v>7</v>
      </c>
    </row>
    <row r="18" spans="1:7" ht="26.65" customHeight="1">
      <c r="A18" s="162"/>
      <c r="B18" s="159"/>
      <c r="C18" s="124" t="s">
        <v>9</v>
      </c>
      <c r="D18" s="124" t="s">
        <v>10</v>
      </c>
      <c r="E18" s="124" t="s">
        <v>11</v>
      </c>
      <c r="F18" s="163"/>
      <c r="G18" s="159"/>
    </row>
    <row r="19" spans="1:7" ht="14.65" customHeight="1">
      <c r="A19" s="158" t="s">
        <v>40</v>
      </c>
      <c r="B19" s="158"/>
      <c r="C19" s="158"/>
      <c r="D19" s="158"/>
      <c r="E19" s="158"/>
      <c r="F19" s="158"/>
      <c r="G19" s="158"/>
    </row>
    <row r="20" spans="1:7" ht="12.2" customHeight="1">
      <c r="A20" s="133" t="s">
        <v>383</v>
      </c>
      <c r="B20" s="134">
        <v>100</v>
      </c>
      <c r="C20" s="135">
        <f>0.7*100/60</f>
        <v>1.1666666666666667</v>
      </c>
      <c r="D20" s="135">
        <f>0.1*100/60</f>
        <v>0.16666666666666666</v>
      </c>
      <c r="E20" s="135">
        <f>2.3*100/60</f>
        <v>3.833333333333333</v>
      </c>
      <c r="F20" s="135">
        <f>14.4*100/60</f>
        <v>24</v>
      </c>
      <c r="G20" s="137" t="s">
        <v>379</v>
      </c>
    </row>
    <row r="21" spans="1:7" ht="12.2" customHeight="1">
      <c r="A21" s="125" t="s">
        <v>65</v>
      </c>
      <c r="B21" s="126">
        <v>250</v>
      </c>
      <c r="C21" s="127">
        <v>3.8</v>
      </c>
      <c r="D21" s="127">
        <v>5.9</v>
      </c>
      <c r="E21" s="127">
        <v>15.5</v>
      </c>
      <c r="F21" s="127">
        <v>134</v>
      </c>
      <c r="G21" s="129" t="s">
        <v>66</v>
      </c>
    </row>
    <row r="22" spans="1:7" ht="12.2" customHeight="1">
      <c r="A22" s="125" t="s">
        <v>67</v>
      </c>
      <c r="B22" s="126">
        <v>200</v>
      </c>
      <c r="C22" s="127">
        <v>13.1</v>
      </c>
      <c r="D22" s="127">
        <v>20.2</v>
      </c>
      <c r="E22" s="127">
        <v>41.8</v>
      </c>
      <c r="F22" s="127">
        <v>438.9</v>
      </c>
      <c r="G22" s="129" t="s">
        <v>68</v>
      </c>
    </row>
    <row r="23" spans="1:7" ht="12.2" customHeight="1">
      <c r="A23" s="125" t="s">
        <v>369</v>
      </c>
      <c r="B23" s="126">
        <v>180</v>
      </c>
      <c r="C23" s="127">
        <f>6.4*180/220</f>
        <v>5.2363636363636363</v>
      </c>
      <c r="D23" s="127">
        <f>5.5*180/220</f>
        <v>4.5</v>
      </c>
      <c r="E23" s="127">
        <f>8.8*180/220</f>
        <v>7.2000000000000011</v>
      </c>
      <c r="F23" s="127">
        <f>116.6*180/220</f>
        <v>95.4</v>
      </c>
      <c r="G23" s="129" t="s">
        <v>70</v>
      </c>
    </row>
    <row r="24" spans="1:7" ht="12.2" customHeight="1">
      <c r="A24" s="125" t="s">
        <v>50</v>
      </c>
      <c r="B24" s="126">
        <v>50</v>
      </c>
      <c r="C24" s="127">
        <v>3.8</v>
      </c>
      <c r="D24" s="127">
        <v>0.3</v>
      </c>
      <c r="E24" s="127">
        <v>25.1</v>
      </c>
      <c r="F24" s="127">
        <v>118.4</v>
      </c>
      <c r="G24" s="129" t="s">
        <v>64</v>
      </c>
    </row>
    <row r="25" spans="1:7" ht="12.2" customHeight="1">
      <c r="A25" s="125" t="s">
        <v>37</v>
      </c>
      <c r="B25" s="126">
        <v>50</v>
      </c>
      <c r="C25" s="127">
        <v>3.3</v>
      </c>
      <c r="D25" s="127">
        <v>0.4</v>
      </c>
      <c r="E25" s="127">
        <v>21.2</v>
      </c>
      <c r="F25" s="127">
        <v>102</v>
      </c>
      <c r="G25" s="129" t="s">
        <v>64</v>
      </c>
    </row>
    <row r="26" spans="1:7" ht="21.6" customHeight="1">
      <c r="A26" s="130" t="s">
        <v>39</v>
      </c>
      <c r="B26" s="131">
        <f>SUM(B20:B25)</f>
        <v>830</v>
      </c>
      <c r="C26" s="124">
        <f t="shared" ref="C26:F26" si="1">SUM(C20:C25)</f>
        <v>30.403030303030306</v>
      </c>
      <c r="D26" s="124">
        <f t="shared" si="1"/>
        <v>31.466666666666665</v>
      </c>
      <c r="E26" s="124">
        <f t="shared" si="1"/>
        <v>114.63333333333334</v>
      </c>
      <c r="F26" s="124">
        <f t="shared" si="1"/>
        <v>912.69999999999993</v>
      </c>
      <c r="G26" s="132"/>
    </row>
    <row r="27" spans="1:7" ht="1.1499999999999999" customHeight="1"/>
    <row r="28" spans="1:7" ht="28.35" customHeight="1">
      <c r="A28" s="160" t="s">
        <v>346</v>
      </c>
      <c r="B28" s="160"/>
      <c r="C28" s="160"/>
      <c r="D28" s="160"/>
      <c r="E28" s="160"/>
      <c r="F28" s="160"/>
      <c r="G28" s="160"/>
    </row>
    <row r="29" spans="1:7" ht="13.35" customHeight="1">
      <c r="A29" s="162" t="s">
        <v>1</v>
      </c>
      <c r="B29" s="159" t="s">
        <v>2</v>
      </c>
      <c r="C29" s="161" t="s">
        <v>3</v>
      </c>
      <c r="D29" s="161"/>
      <c r="E29" s="161"/>
      <c r="F29" s="163" t="s">
        <v>4</v>
      </c>
      <c r="G29" s="159" t="s">
        <v>7</v>
      </c>
    </row>
    <row r="30" spans="1:7" ht="26.65" customHeight="1">
      <c r="A30" s="162"/>
      <c r="B30" s="159"/>
      <c r="C30" s="124" t="s">
        <v>9</v>
      </c>
      <c r="D30" s="124" t="s">
        <v>10</v>
      </c>
      <c r="E30" s="124" t="s">
        <v>11</v>
      </c>
      <c r="F30" s="163"/>
      <c r="G30" s="159"/>
    </row>
    <row r="31" spans="1:7" ht="14.65" customHeight="1">
      <c r="A31" s="158" t="s">
        <v>40</v>
      </c>
      <c r="B31" s="158"/>
      <c r="C31" s="158"/>
      <c r="D31" s="158"/>
      <c r="E31" s="158"/>
      <c r="F31" s="158"/>
      <c r="G31" s="158"/>
    </row>
    <row r="32" spans="1:7" ht="12.2" customHeight="1">
      <c r="A32" s="125" t="s">
        <v>80</v>
      </c>
      <c r="B32" s="126">
        <v>120</v>
      </c>
      <c r="C32" s="127">
        <v>0.5</v>
      </c>
      <c r="D32" s="127">
        <v>0.5</v>
      </c>
      <c r="E32" s="127">
        <v>11.8</v>
      </c>
      <c r="F32" s="127">
        <v>56.4</v>
      </c>
      <c r="G32" s="129" t="s">
        <v>36</v>
      </c>
    </row>
    <row r="33" spans="1:7" ht="12.2" customHeight="1">
      <c r="A33" s="125" t="s">
        <v>81</v>
      </c>
      <c r="B33" s="126">
        <v>250</v>
      </c>
      <c r="C33" s="127">
        <v>1.8</v>
      </c>
      <c r="D33" s="127">
        <v>4.0999999999999996</v>
      </c>
      <c r="E33" s="127">
        <v>10</v>
      </c>
      <c r="F33" s="127">
        <v>93.1</v>
      </c>
      <c r="G33" s="129" t="s">
        <v>82</v>
      </c>
    </row>
    <row r="34" spans="1:7" ht="12.2" customHeight="1">
      <c r="A34" s="125" t="s">
        <v>83</v>
      </c>
      <c r="B34" s="126">
        <v>180</v>
      </c>
      <c r="C34" s="127">
        <v>3.4</v>
      </c>
      <c r="D34" s="127">
        <v>11</v>
      </c>
      <c r="E34" s="127">
        <v>18.8</v>
      </c>
      <c r="F34" s="127">
        <v>195.5</v>
      </c>
      <c r="G34" s="129" t="s">
        <v>84</v>
      </c>
    </row>
    <row r="35" spans="1:7" ht="12.2" customHeight="1">
      <c r="A35" s="125" t="s">
        <v>85</v>
      </c>
      <c r="B35" s="126">
        <v>105</v>
      </c>
      <c r="C35" s="127">
        <v>8.1</v>
      </c>
      <c r="D35" s="127">
        <v>10.050000000000001</v>
      </c>
      <c r="E35" s="127">
        <v>11.3</v>
      </c>
      <c r="F35" s="127">
        <v>122.3</v>
      </c>
      <c r="G35" s="129" t="s">
        <v>86</v>
      </c>
    </row>
    <row r="36" spans="1:7" ht="12.2" customHeight="1">
      <c r="A36" s="125" t="s">
        <v>87</v>
      </c>
      <c r="B36" s="126">
        <v>200</v>
      </c>
      <c r="C36" s="127">
        <v>0.6</v>
      </c>
      <c r="D36" s="127">
        <v>0.4</v>
      </c>
      <c r="E36" s="127">
        <v>31.6</v>
      </c>
      <c r="F36" s="127">
        <v>135.80000000000001</v>
      </c>
      <c r="G36" s="129" t="s">
        <v>56</v>
      </c>
    </row>
    <row r="37" spans="1:7" ht="12.2" customHeight="1">
      <c r="A37" s="125" t="s">
        <v>50</v>
      </c>
      <c r="B37" s="126">
        <v>50</v>
      </c>
      <c r="C37" s="127">
        <v>3.8</v>
      </c>
      <c r="D37" s="127">
        <v>0.3</v>
      </c>
      <c r="E37" s="127">
        <v>25.1</v>
      </c>
      <c r="F37" s="127">
        <v>118.4</v>
      </c>
      <c r="G37" s="129" t="s">
        <v>64</v>
      </c>
    </row>
    <row r="38" spans="1:7" ht="12.2" customHeight="1">
      <c r="A38" s="125" t="s">
        <v>357</v>
      </c>
      <c r="B38" s="126">
        <v>200</v>
      </c>
      <c r="C38" s="127">
        <v>5.6</v>
      </c>
      <c r="D38" s="127">
        <v>4.9000000000000004</v>
      </c>
      <c r="E38" s="127">
        <v>9.3000000000000007</v>
      </c>
      <c r="F38" s="127">
        <v>104.8</v>
      </c>
      <c r="G38" s="129" t="s">
        <v>64</v>
      </c>
    </row>
    <row r="39" spans="1:7" ht="21.6" customHeight="1">
      <c r="A39" s="130" t="s">
        <v>39</v>
      </c>
      <c r="B39" s="131">
        <f>SUM(B32:B38)</f>
        <v>1105</v>
      </c>
      <c r="C39" s="124">
        <f t="shared" ref="C39:F39" si="2">SUM(C32:C38)</f>
        <v>23.799999999999997</v>
      </c>
      <c r="D39" s="124">
        <f t="shared" si="2"/>
        <v>31.25</v>
      </c>
      <c r="E39" s="124">
        <f t="shared" si="2"/>
        <v>117.89999999999999</v>
      </c>
      <c r="F39" s="124">
        <f t="shared" si="2"/>
        <v>826.3</v>
      </c>
      <c r="G39" s="132"/>
    </row>
    <row r="40" spans="1:7" ht="1.1499999999999999" customHeight="1"/>
    <row r="41" spans="1:7" ht="28.35" customHeight="1">
      <c r="A41" s="160" t="s">
        <v>341</v>
      </c>
      <c r="B41" s="160"/>
      <c r="C41" s="160"/>
      <c r="D41" s="160"/>
      <c r="E41" s="160"/>
      <c r="F41" s="160"/>
      <c r="G41" s="160"/>
    </row>
    <row r="42" spans="1:7" ht="13.35" customHeight="1">
      <c r="A42" s="162" t="s">
        <v>1</v>
      </c>
      <c r="B42" s="159" t="s">
        <v>2</v>
      </c>
      <c r="C42" s="161" t="s">
        <v>3</v>
      </c>
      <c r="D42" s="161"/>
      <c r="E42" s="161"/>
      <c r="F42" s="163" t="s">
        <v>4</v>
      </c>
      <c r="G42" s="159" t="s">
        <v>7</v>
      </c>
    </row>
    <row r="43" spans="1:7" ht="26.65" customHeight="1">
      <c r="A43" s="162"/>
      <c r="B43" s="159"/>
      <c r="C43" s="124" t="s">
        <v>9</v>
      </c>
      <c r="D43" s="124" t="s">
        <v>10</v>
      </c>
      <c r="E43" s="124" t="s">
        <v>11</v>
      </c>
      <c r="F43" s="163"/>
      <c r="G43" s="159"/>
    </row>
    <row r="44" spans="1:7" ht="14.65" customHeight="1">
      <c r="A44" s="158" t="s">
        <v>40</v>
      </c>
      <c r="B44" s="158"/>
      <c r="C44" s="158"/>
      <c r="D44" s="158"/>
      <c r="E44" s="158"/>
      <c r="F44" s="158"/>
      <c r="G44" s="158"/>
    </row>
    <row r="45" spans="1:7" ht="12.2" customHeight="1">
      <c r="A45" s="125" t="s">
        <v>116</v>
      </c>
      <c r="B45" s="126">
        <v>100</v>
      </c>
      <c r="C45" s="127">
        <v>1.5</v>
      </c>
      <c r="D45" s="127">
        <v>6.1</v>
      </c>
      <c r="E45" s="127">
        <v>8.5</v>
      </c>
      <c r="F45" s="127">
        <v>94.5</v>
      </c>
      <c r="G45" s="129" t="s">
        <v>117</v>
      </c>
    </row>
    <row r="46" spans="1:7" ht="12.2" customHeight="1">
      <c r="A46" s="125" t="s">
        <v>118</v>
      </c>
      <c r="B46" s="126">
        <v>250</v>
      </c>
      <c r="C46" s="127">
        <v>3.3</v>
      </c>
      <c r="D46" s="127">
        <v>2.9</v>
      </c>
      <c r="E46" s="127">
        <v>12.01</v>
      </c>
      <c r="F46" s="127">
        <v>127.1</v>
      </c>
      <c r="G46" s="129" t="s">
        <v>119</v>
      </c>
    </row>
    <row r="47" spans="1:7" ht="12.2" customHeight="1">
      <c r="A47" s="125" t="s">
        <v>120</v>
      </c>
      <c r="B47" s="126">
        <v>200</v>
      </c>
      <c r="C47" s="127">
        <v>11.7</v>
      </c>
      <c r="D47" s="127">
        <v>17.7</v>
      </c>
      <c r="E47" s="127">
        <v>16.100000000000001</v>
      </c>
      <c r="F47" s="127">
        <v>270.60000000000002</v>
      </c>
      <c r="G47" s="129" t="s">
        <v>121</v>
      </c>
    </row>
    <row r="48" spans="1:7" ht="12.2" customHeight="1">
      <c r="A48" s="125" t="s">
        <v>122</v>
      </c>
      <c r="B48" s="126">
        <v>200</v>
      </c>
      <c r="C48" s="127">
        <v>5.2</v>
      </c>
      <c r="D48" s="127">
        <v>4.2</v>
      </c>
      <c r="E48" s="127">
        <v>17.100000000000001</v>
      </c>
      <c r="F48" s="127">
        <v>128.5</v>
      </c>
      <c r="G48" s="129" t="s">
        <v>123</v>
      </c>
    </row>
    <row r="49" spans="1:7" ht="12.2" customHeight="1">
      <c r="A49" s="125" t="s">
        <v>50</v>
      </c>
      <c r="B49" s="126">
        <v>50</v>
      </c>
      <c r="C49" s="127">
        <v>3.8</v>
      </c>
      <c r="D49" s="127">
        <v>0.3</v>
      </c>
      <c r="E49" s="127">
        <v>25.1</v>
      </c>
      <c r="F49" s="127">
        <v>118.4</v>
      </c>
      <c r="G49" s="129" t="s">
        <v>64</v>
      </c>
    </row>
    <row r="50" spans="1:7" ht="12.2" customHeight="1">
      <c r="A50" s="125" t="s">
        <v>37</v>
      </c>
      <c r="B50" s="126">
        <v>50</v>
      </c>
      <c r="C50" s="127">
        <v>3.3</v>
      </c>
      <c r="D50" s="127">
        <v>0.4</v>
      </c>
      <c r="E50" s="127">
        <v>21.2</v>
      </c>
      <c r="F50" s="127">
        <v>102</v>
      </c>
      <c r="G50" s="129" t="s">
        <v>64</v>
      </c>
    </row>
    <row r="51" spans="1:7" ht="12.2" customHeight="1">
      <c r="A51" s="125" t="s">
        <v>124</v>
      </c>
      <c r="B51" s="126">
        <v>45</v>
      </c>
      <c r="C51" s="127">
        <v>4.0999999999999996</v>
      </c>
      <c r="D51" s="127">
        <v>5.4</v>
      </c>
      <c r="E51" s="127">
        <v>30.9</v>
      </c>
      <c r="F51" s="127">
        <v>129.4</v>
      </c>
      <c r="G51" s="129" t="s">
        <v>64</v>
      </c>
    </row>
    <row r="52" spans="1:7" ht="21.6" customHeight="1">
      <c r="A52" s="130" t="s">
        <v>39</v>
      </c>
      <c r="B52" s="131">
        <f>SUM(B45:B51)</f>
        <v>895</v>
      </c>
      <c r="C52" s="124">
        <f t="shared" ref="C52:F52" si="3">SUM(C45:C51)</f>
        <v>32.9</v>
      </c>
      <c r="D52" s="124">
        <f t="shared" si="3"/>
        <v>37</v>
      </c>
      <c r="E52" s="124">
        <f t="shared" si="3"/>
        <v>130.91</v>
      </c>
      <c r="F52" s="124">
        <f t="shared" si="3"/>
        <v>970.5</v>
      </c>
      <c r="G52" s="132"/>
    </row>
    <row r="53" spans="1:7" ht="28.35" customHeight="1">
      <c r="A53" s="160" t="s">
        <v>340</v>
      </c>
      <c r="B53" s="160"/>
      <c r="C53" s="160"/>
      <c r="D53" s="160"/>
      <c r="E53" s="160"/>
      <c r="F53" s="160"/>
      <c r="G53" s="160"/>
    </row>
    <row r="54" spans="1:7" ht="13.35" customHeight="1">
      <c r="A54" s="162" t="s">
        <v>1</v>
      </c>
      <c r="B54" s="159" t="s">
        <v>2</v>
      </c>
      <c r="C54" s="161" t="s">
        <v>3</v>
      </c>
      <c r="D54" s="161"/>
      <c r="E54" s="161"/>
      <c r="F54" s="163" t="s">
        <v>4</v>
      </c>
      <c r="G54" s="159" t="s">
        <v>7</v>
      </c>
    </row>
    <row r="55" spans="1:7" ht="26.65" customHeight="1">
      <c r="A55" s="162"/>
      <c r="B55" s="159"/>
      <c r="C55" s="124" t="s">
        <v>9</v>
      </c>
      <c r="D55" s="124" t="s">
        <v>10</v>
      </c>
      <c r="E55" s="124" t="s">
        <v>11</v>
      </c>
      <c r="F55" s="163"/>
      <c r="G55" s="159"/>
    </row>
    <row r="56" spans="1:7" ht="14.65" customHeight="1">
      <c r="A56" s="158" t="s">
        <v>40</v>
      </c>
      <c r="B56" s="158"/>
      <c r="C56" s="158"/>
      <c r="D56" s="158"/>
      <c r="E56" s="158"/>
      <c r="F56" s="158"/>
      <c r="G56" s="158"/>
    </row>
    <row r="57" spans="1:7" ht="12.2" customHeight="1">
      <c r="A57" s="125" t="s">
        <v>363</v>
      </c>
      <c r="B57" s="126">
        <v>150</v>
      </c>
      <c r="C57" s="127">
        <v>1.4</v>
      </c>
      <c r="D57" s="127">
        <v>0.3</v>
      </c>
      <c r="E57" s="127">
        <v>12</v>
      </c>
      <c r="F57" s="127">
        <v>1.5</v>
      </c>
      <c r="G57" s="129" t="s">
        <v>76</v>
      </c>
    </row>
    <row r="58" spans="1:7" ht="12.2" customHeight="1">
      <c r="A58" s="125" t="s">
        <v>138</v>
      </c>
      <c r="B58" s="126">
        <v>250</v>
      </c>
      <c r="C58" s="127">
        <v>8.3000000000000007</v>
      </c>
      <c r="D58" s="127">
        <v>10.199999999999999</v>
      </c>
      <c r="E58" s="127">
        <v>8.1</v>
      </c>
      <c r="F58" s="127">
        <v>217.8</v>
      </c>
      <c r="G58" s="129" t="s">
        <v>139</v>
      </c>
    </row>
    <row r="59" spans="1:7" ht="12.2" customHeight="1">
      <c r="A59" s="125" t="s">
        <v>141</v>
      </c>
      <c r="B59" s="126">
        <v>200</v>
      </c>
      <c r="C59" s="127">
        <v>9.9</v>
      </c>
      <c r="D59" s="127">
        <v>16.3</v>
      </c>
      <c r="E59" s="127">
        <v>34</v>
      </c>
      <c r="F59" s="127">
        <v>323.10000000000002</v>
      </c>
      <c r="G59" s="129" t="s">
        <v>142</v>
      </c>
    </row>
    <row r="60" spans="1:7" ht="12.2" customHeight="1">
      <c r="A60" s="125" t="s">
        <v>143</v>
      </c>
      <c r="B60" s="126">
        <v>200</v>
      </c>
      <c r="C60" s="127">
        <v>1</v>
      </c>
      <c r="D60" s="127">
        <v>0.2</v>
      </c>
      <c r="E60" s="127">
        <v>19.600000000000001</v>
      </c>
      <c r="F60" s="127">
        <v>83.4</v>
      </c>
      <c r="G60" s="129" t="s">
        <v>56</v>
      </c>
    </row>
    <row r="61" spans="1:7" ht="12.2" customHeight="1">
      <c r="A61" s="125" t="s">
        <v>50</v>
      </c>
      <c r="B61" s="126">
        <v>50</v>
      </c>
      <c r="C61" s="127">
        <v>3.8</v>
      </c>
      <c r="D61" s="127">
        <v>0.3</v>
      </c>
      <c r="E61" s="127">
        <v>25.1</v>
      </c>
      <c r="F61" s="127">
        <v>118.4</v>
      </c>
      <c r="G61" s="129" t="s">
        <v>64</v>
      </c>
    </row>
    <row r="62" spans="1:7" ht="12.2" customHeight="1">
      <c r="A62" s="125" t="s">
        <v>37</v>
      </c>
      <c r="B62" s="126">
        <v>50</v>
      </c>
      <c r="C62" s="127">
        <v>3.3</v>
      </c>
      <c r="D62" s="127">
        <v>0.4</v>
      </c>
      <c r="E62" s="127">
        <v>21.2</v>
      </c>
      <c r="F62" s="127">
        <v>102</v>
      </c>
      <c r="G62" s="129" t="s">
        <v>64</v>
      </c>
    </row>
    <row r="63" spans="1:7" ht="12.2" customHeight="1">
      <c r="A63" s="125" t="s">
        <v>357</v>
      </c>
      <c r="B63" s="126">
        <v>200</v>
      </c>
      <c r="C63" s="127">
        <v>5.6</v>
      </c>
      <c r="D63" s="127">
        <v>4.9000000000000004</v>
      </c>
      <c r="E63" s="127">
        <v>9.3000000000000007</v>
      </c>
      <c r="F63" s="127">
        <v>104.8</v>
      </c>
      <c r="G63" s="129" t="s">
        <v>64</v>
      </c>
    </row>
    <row r="64" spans="1:7" ht="21.6" customHeight="1">
      <c r="A64" s="130" t="s">
        <v>39</v>
      </c>
      <c r="B64" s="131">
        <f>SUM(B57:B63)</f>
        <v>1100</v>
      </c>
      <c r="C64" s="124">
        <f t="shared" ref="C64:F64" si="4">SUM(C57:C63)</f>
        <v>33.300000000000004</v>
      </c>
      <c r="D64" s="124">
        <f t="shared" si="4"/>
        <v>32.6</v>
      </c>
      <c r="E64" s="124">
        <f t="shared" si="4"/>
        <v>129.30000000000001</v>
      </c>
      <c r="F64" s="124">
        <f t="shared" si="4"/>
        <v>951</v>
      </c>
      <c r="G64" s="132"/>
    </row>
    <row r="65" spans="1:7" ht="28.35" customHeight="1">
      <c r="A65" s="160" t="s">
        <v>339</v>
      </c>
      <c r="B65" s="160"/>
      <c r="C65" s="160"/>
      <c r="D65" s="160"/>
      <c r="E65" s="160"/>
      <c r="F65" s="160"/>
      <c r="G65" s="160"/>
    </row>
    <row r="66" spans="1:7" ht="13.35" customHeight="1">
      <c r="A66" s="162" t="s">
        <v>1</v>
      </c>
      <c r="B66" s="159" t="s">
        <v>2</v>
      </c>
      <c r="C66" s="161" t="s">
        <v>3</v>
      </c>
      <c r="D66" s="161"/>
      <c r="E66" s="161"/>
      <c r="F66" s="163" t="s">
        <v>4</v>
      </c>
      <c r="G66" s="159" t="s">
        <v>7</v>
      </c>
    </row>
    <row r="67" spans="1:7" ht="26.65" customHeight="1">
      <c r="A67" s="162"/>
      <c r="B67" s="159"/>
      <c r="C67" s="124" t="s">
        <v>9</v>
      </c>
      <c r="D67" s="124" t="s">
        <v>10</v>
      </c>
      <c r="E67" s="124" t="s">
        <v>11</v>
      </c>
      <c r="F67" s="163"/>
      <c r="G67" s="159"/>
    </row>
    <row r="68" spans="1:7" ht="14.65" customHeight="1">
      <c r="A68" s="158" t="s">
        <v>40</v>
      </c>
      <c r="B68" s="158"/>
      <c r="C68" s="158"/>
      <c r="D68" s="158"/>
      <c r="E68" s="158"/>
      <c r="F68" s="158"/>
      <c r="G68" s="158"/>
    </row>
    <row r="69" spans="1:7" ht="12.2" customHeight="1">
      <c r="A69" s="125" t="s">
        <v>184</v>
      </c>
      <c r="B69" s="126">
        <v>100</v>
      </c>
      <c r="C69" s="127">
        <v>1.4</v>
      </c>
      <c r="D69" s="127">
        <v>5</v>
      </c>
      <c r="E69" s="127">
        <v>7</v>
      </c>
      <c r="F69" s="127">
        <v>79.2</v>
      </c>
      <c r="G69" s="129" t="s">
        <v>76</v>
      </c>
    </row>
    <row r="70" spans="1:7" ht="12.2" customHeight="1">
      <c r="A70" s="125" t="s">
        <v>186</v>
      </c>
      <c r="B70" s="126">
        <v>250</v>
      </c>
      <c r="C70" s="127">
        <v>5.8</v>
      </c>
      <c r="D70" s="127">
        <v>5.4</v>
      </c>
      <c r="E70" s="127">
        <v>18.5</v>
      </c>
      <c r="F70" s="127">
        <v>146.19999999999999</v>
      </c>
      <c r="G70" s="129" t="s">
        <v>187</v>
      </c>
    </row>
    <row r="71" spans="1:7" ht="12.2" customHeight="1">
      <c r="A71" s="125" t="s">
        <v>83</v>
      </c>
      <c r="B71" s="126">
        <v>180</v>
      </c>
      <c r="C71" s="127">
        <v>3.4</v>
      </c>
      <c r="D71" s="127">
        <v>9</v>
      </c>
      <c r="E71" s="127">
        <v>18.8</v>
      </c>
      <c r="F71" s="127">
        <v>195.5</v>
      </c>
      <c r="G71" s="129" t="s">
        <v>84</v>
      </c>
    </row>
    <row r="72" spans="1:7" ht="12.2" customHeight="1">
      <c r="A72" s="125" t="s">
        <v>354</v>
      </c>
      <c r="B72" s="126">
        <v>120</v>
      </c>
      <c r="C72" s="127">
        <v>9.8000000000000007</v>
      </c>
      <c r="D72" s="127">
        <v>13.9</v>
      </c>
      <c r="E72" s="127">
        <v>23</v>
      </c>
      <c r="F72" s="127">
        <v>233.6</v>
      </c>
      <c r="G72" s="129" t="s">
        <v>190</v>
      </c>
    </row>
    <row r="73" spans="1:7" ht="12.2" customHeight="1">
      <c r="A73" s="125" t="s">
        <v>362</v>
      </c>
      <c r="B73" s="126">
        <v>180</v>
      </c>
      <c r="C73" s="127">
        <v>5.2</v>
      </c>
      <c r="D73" s="127">
        <v>4.5</v>
      </c>
      <c r="E73" s="127">
        <v>7.2</v>
      </c>
      <c r="F73" s="127">
        <v>95.4</v>
      </c>
      <c r="G73" s="129" t="s">
        <v>70</v>
      </c>
    </row>
    <row r="74" spans="1:7" ht="12.2" customHeight="1">
      <c r="A74" s="125" t="s">
        <v>50</v>
      </c>
      <c r="B74" s="126">
        <v>50</v>
      </c>
      <c r="C74" s="127">
        <v>3.8</v>
      </c>
      <c r="D74" s="127">
        <v>0.3</v>
      </c>
      <c r="E74" s="127">
        <v>25.1</v>
      </c>
      <c r="F74" s="127">
        <v>118.4</v>
      </c>
      <c r="G74" s="129" t="s">
        <v>64</v>
      </c>
    </row>
    <row r="75" spans="1:7" ht="12.2" customHeight="1">
      <c r="A75" s="125" t="s">
        <v>37</v>
      </c>
      <c r="B75" s="126">
        <v>40</v>
      </c>
      <c r="C75" s="127">
        <v>2.6</v>
      </c>
      <c r="D75" s="127">
        <v>0.4</v>
      </c>
      <c r="E75" s="127">
        <v>17</v>
      </c>
      <c r="F75" s="127">
        <v>81.599999999999994</v>
      </c>
      <c r="G75" s="129" t="s">
        <v>64</v>
      </c>
    </row>
    <row r="76" spans="1:7" ht="21.6" customHeight="1">
      <c r="A76" s="130" t="s">
        <v>39</v>
      </c>
      <c r="B76" s="131">
        <f>SUM(B69:B75)</f>
        <v>920</v>
      </c>
      <c r="C76" s="124">
        <f t="shared" ref="C76:F76" si="5">SUM(C69:C75)</f>
        <v>32</v>
      </c>
      <c r="D76" s="124">
        <f t="shared" si="5"/>
        <v>38.499999999999993</v>
      </c>
      <c r="E76" s="124">
        <f t="shared" si="5"/>
        <v>116.6</v>
      </c>
      <c r="F76" s="124">
        <f t="shared" si="5"/>
        <v>949.9</v>
      </c>
      <c r="G76" s="132"/>
    </row>
    <row r="77" spans="1:7" ht="28.35" customHeight="1">
      <c r="A77" s="160" t="s">
        <v>338</v>
      </c>
      <c r="B77" s="160"/>
      <c r="C77" s="160"/>
      <c r="D77" s="160"/>
      <c r="E77" s="160"/>
      <c r="F77" s="160"/>
      <c r="G77" s="160"/>
    </row>
    <row r="78" spans="1:7" ht="13.35" customHeight="1">
      <c r="A78" s="162" t="s">
        <v>1</v>
      </c>
      <c r="B78" s="159" t="s">
        <v>2</v>
      </c>
      <c r="C78" s="161" t="s">
        <v>3</v>
      </c>
      <c r="D78" s="161"/>
      <c r="E78" s="161"/>
      <c r="F78" s="163" t="s">
        <v>4</v>
      </c>
      <c r="G78" s="159" t="s">
        <v>7</v>
      </c>
    </row>
    <row r="79" spans="1:7" ht="26.65" customHeight="1">
      <c r="A79" s="162"/>
      <c r="B79" s="159"/>
      <c r="C79" s="124" t="s">
        <v>9</v>
      </c>
      <c r="D79" s="124" t="s">
        <v>10</v>
      </c>
      <c r="E79" s="124" t="s">
        <v>11</v>
      </c>
      <c r="F79" s="163"/>
      <c r="G79" s="159"/>
    </row>
    <row r="80" spans="1:7" ht="14.65" customHeight="1">
      <c r="A80" s="158" t="s">
        <v>40</v>
      </c>
      <c r="B80" s="158"/>
      <c r="C80" s="158"/>
      <c r="D80" s="158"/>
      <c r="E80" s="158"/>
      <c r="F80" s="158"/>
      <c r="G80" s="158"/>
    </row>
    <row r="81" spans="1:7" ht="12.2" customHeight="1">
      <c r="A81" s="125" t="s">
        <v>137</v>
      </c>
      <c r="B81" s="126">
        <v>150</v>
      </c>
      <c r="C81" s="127">
        <v>1.4</v>
      </c>
      <c r="D81" s="127">
        <v>0.3</v>
      </c>
      <c r="E81" s="127">
        <v>12</v>
      </c>
      <c r="F81" s="127">
        <v>1.5</v>
      </c>
      <c r="G81" s="129" t="s">
        <v>76</v>
      </c>
    </row>
    <row r="82" spans="1:7" ht="12.2" customHeight="1">
      <c r="A82" s="125" t="s">
        <v>200</v>
      </c>
      <c r="B82" s="126">
        <v>250</v>
      </c>
      <c r="C82" s="127">
        <v>2</v>
      </c>
      <c r="D82" s="127">
        <v>5.2</v>
      </c>
      <c r="E82" s="127">
        <v>14.7</v>
      </c>
      <c r="F82" s="127">
        <v>113.8</v>
      </c>
      <c r="G82" s="129" t="s">
        <v>201</v>
      </c>
    </row>
    <row r="83" spans="1:7" ht="12.2" customHeight="1">
      <c r="A83" s="125" t="s">
        <v>202</v>
      </c>
      <c r="B83" s="126">
        <v>220</v>
      </c>
      <c r="C83" s="127">
        <v>20.100000000000001</v>
      </c>
      <c r="D83" s="127">
        <v>23.5</v>
      </c>
      <c r="E83" s="127">
        <v>48.3</v>
      </c>
      <c r="F83" s="127">
        <v>495.1</v>
      </c>
      <c r="G83" s="129" t="s">
        <v>203</v>
      </c>
    </row>
    <row r="84" spans="1:7" ht="12.2" customHeight="1">
      <c r="A84" s="125" t="s">
        <v>154</v>
      </c>
      <c r="B84" s="126">
        <v>200</v>
      </c>
      <c r="C84" s="127">
        <v>1.6</v>
      </c>
      <c r="D84" s="127">
        <v>1.2</v>
      </c>
      <c r="E84" s="127">
        <v>12.4</v>
      </c>
      <c r="F84" s="127">
        <v>67.3</v>
      </c>
      <c r="G84" s="129" t="s">
        <v>155</v>
      </c>
    </row>
    <row r="85" spans="1:7" ht="12.2" customHeight="1">
      <c r="A85" s="125" t="s">
        <v>50</v>
      </c>
      <c r="B85" s="126">
        <v>50</v>
      </c>
      <c r="C85" s="127">
        <v>3.8</v>
      </c>
      <c r="D85" s="127">
        <v>0.3</v>
      </c>
      <c r="E85" s="127">
        <v>25.1</v>
      </c>
      <c r="F85" s="127">
        <v>118.4</v>
      </c>
      <c r="G85" s="129" t="s">
        <v>64</v>
      </c>
    </row>
    <row r="86" spans="1:7" ht="12.2" customHeight="1">
      <c r="A86" s="125" t="s">
        <v>37</v>
      </c>
      <c r="B86" s="126">
        <v>40</v>
      </c>
      <c r="C86" s="127">
        <v>2.6</v>
      </c>
      <c r="D86" s="127">
        <v>0.4</v>
      </c>
      <c r="E86" s="127">
        <v>17</v>
      </c>
      <c r="F86" s="127">
        <v>81.599999999999994</v>
      </c>
      <c r="G86" s="129" t="s">
        <v>64</v>
      </c>
    </row>
    <row r="87" spans="1:7" ht="21.6" customHeight="1">
      <c r="A87" s="130" t="s">
        <v>39</v>
      </c>
      <c r="B87" s="131">
        <f>SUM(B81:B86)</f>
        <v>910</v>
      </c>
      <c r="C87" s="124">
        <f t="shared" ref="C87:F87" si="6">SUM(C81:C86)</f>
        <v>31.500000000000004</v>
      </c>
      <c r="D87" s="124">
        <f t="shared" si="6"/>
        <v>30.9</v>
      </c>
      <c r="E87" s="124">
        <f t="shared" si="6"/>
        <v>129.5</v>
      </c>
      <c r="F87" s="124">
        <f t="shared" si="6"/>
        <v>877.69999999999993</v>
      </c>
      <c r="G87" s="132"/>
    </row>
    <row r="88" spans="1:7" ht="28.35" customHeight="1">
      <c r="A88" s="160" t="s">
        <v>337</v>
      </c>
      <c r="B88" s="160"/>
      <c r="C88" s="160"/>
      <c r="D88" s="160"/>
      <c r="E88" s="160"/>
      <c r="F88" s="160"/>
      <c r="G88" s="160"/>
    </row>
    <row r="89" spans="1:7" ht="13.35" customHeight="1">
      <c r="A89" s="162" t="s">
        <v>1</v>
      </c>
      <c r="B89" s="159" t="s">
        <v>2</v>
      </c>
      <c r="C89" s="161" t="s">
        <v>3</v>
      </c>
      <c r="D89" s="161"/>
      <c r="E89" s="161"/>
      <c r="F89" s="163" t="s">
        <v>4</v>
      </c>
      <c r="G89" s="159" t="s">
        <v>7</v>
      </c>
    </row>
    <row r="90" spans="1:7" ht="26.65" customHeight="1">
      <c r="A90" s="162"/>
      <c r="B90" s="159"/>
      <c r="C90" s="124" t="s">
        <v>9</v>
      </c>
      <c r="D90" s="124" t="s">
        <v>10</v>
      </c>
      <c r="E90" s="124" t="s">
        <v>11</v>
      </c>
      <c r="F90" s="163"/>
      <c r="G90" s="159"/>
    </row>
    <row r="91" spans="1:7" ht="14.65" customHeight="1">
      <c r="A91" s="158" t="s">
        <v>40</v>
      </c>
      <c r="B91" s="158"/>
      <c r="C91" s="158"/>
      <c r="D91" s="158"/>
      <c r="E91" s="158"/>
      <c r="F91" s="158"/>
      <c r="G91" s="158"/>
    </row>
    <row r="92" spans="1:7" ht="12.2" customHeight="1">
      <c r="A92" s="125" t="s">
        <v>215</v>
      </c>
      <c r="B92" s="126">
        <v>120</v>
      </c>
      <c r="C92" s="127">
        <v>0.5</v>
      </c>
      <c r="D92" s="127">
        <v>0.5</v>
      </c>
      <c r="E92" s="127">
        <v>11.8</v>
      </c>
      <c r="F92" s="127">
        <v>56.4</v>
      </c>
      <c r="G92" s="129" t="s">
        <v>36</v>
      </c>
    </row>
    <row r="93" spans="1:7" ht="12.2" customHeight="1">
      <c r="A93" s="125" t="s">
        <v>216</v>
      </c>
      <c r="B93" s="126">
        <v>250</v>
      </c>
      <c r="C93" s="127">
        <v>2.7</v>
      </c>
      <c r="D93" s="127">
        <v>9.6999999999999993</v>
      </c>
      <c r="E93" s="127">
        <v>13.6</v>
      </c>
      <c r="F93" s="127">
        <v>116.1</v>
      </c>
      <c r="G93" s="129" t="s">
        <v>217</v>
      </c>
    </row>
    <row r="94" spans="1:7" ht="12.2" customHeight="1">
      <c r="A94" s="125" t="s">
        <v>218</v>
      </c>
      <c r="B94" s="126">
        <v>180</v>
      </c>
      <c r="C94" s="127">
        <v>7</v>
      </c>
      <c r="D94" s="127">
        <v>5.9</v>
      </c>
      <c r="E94" s="127">
        <v>21.3</v>
      </c>
      <c r="F94" s="127">
        <v>232.6</v>
      </c>
      <c r="G94" s="129" t="s">
        <v>219</v>
      </c>
    </row>
    <row r="95" spans="1:7" ht="12.2" customHeight="1">
      <c r="A95" s="125" t="s">
        <v>220</v>
      </c>
      <c r="B95" s="126">
        <v>125</v>
      </c>
      <c r="C95" s="127">
        <v>13.9</v>
      </c>
      <c r="D95" s="127">
        <v>10.7</v>
      </c>
      <c r="E95" s="127">
        <v>16.600000000000001</v>
      </c>
      <c r="F95" s="127">
        <v>223.2</v>
      </c>
      <c r="G95" s="129" t="s">
        <v>86</v>
      </c>
    </row>
    <row r="96" spans="1:7" ht="12.2" customHeight="1">
      <c r="A96" s="125" t="s">
        <v>221</v>
      </c>
      <c r="B96" s="126">
        <v>200</v>
      </c>
      <c r="C96" s="127">
        <v>0.6</v>
      </c>
      <c r="D96" s="127">
        <v>0.4</v>
      </c>
      <c r="E96" s="127">
        <v>31.6</v>
      </c>
      <c r="F96" s="127">
        <v>135.80000000000001</v>
      </c>
      <c r="G96" s="129" t="s">
        <v>56</v>
      </c>
    </row>
    <row r="97" spans="1:7" ht="12.2" customHeight="1">
      <c r="A97" s="125" t="s">
        <v>50</v>
      </c>
      <c r="B97" s="126">
        <v>50</v>
      </c>
      <c r="C97" s="127">
        <v>3.8</v>
      </c>
      <c r="D97" s="127">
        <v>0.3</v>
      </c>
      <c r="E97" s="127">
        <v>25.1</v>
      </c>
      <c r="F97" s="127">
        <v>118.4</v>
      </c>
      <c r="G97" s="129" t="s">
        <v>64</v>
      </c>
    </row>
    <row r="98" spans="1:7" ht="12.2" customHeight="1">
      <c r="A98" s="125" t="s">
        <v>37</v>
      </c>
      <c r="B98" s="126">
        <v>30</v>
      </c>
      <c r="C98" s="127">
        <v>2</v>
      </c>
      <c r="D98" s="127">
        <v>0.3</v>
      </c>
      <c r="E98" s="127">
        <v>12.7</v>
      </c>
      <c r="F98" s="127">
        <v>61.2</v>
      </c>
      <c r="G98" s="129" t="s">
        <v>64</v>
      </c>
    </row>
    <row r="99" spans="1:7" ht="21.6" customHeight="1">
      <c r="A99" s="130" t="s">
        <v>39</v>
      </c>
      <c r="B99" s="131">
        <f>SUM(B92:B98)</f>
        <v>955</v>
      </c>
      <c r="C99" s="124">
        <f t="shared" ref="C99:F99" si="7">SUM(C92:C98)</f>
        <v>30.500000000000004</v>
      </c>
      <c r="D99" s="124">
        <f t="shared" si="7"/>
        <v>27.8</v>
      </c>
      <c r="E99" s="124">
        <f t="shared" si="7"/>
        <v>132.69999999999999</v>
      </c>
      <c r="F99" s="124">
        <f t="shared" si="7"/>
        <v>943.69999999999993</v>
      </c>
      <c r="G99" s="132"/>
    </row>
    <row r="100" spans="1:7" ht="28.35" customHeight="1">
      <c r="A100" s="160" t="s">
        <v>336</v>
      </c>
      <c r="B100" s="160"/>
      <c r="C100" s="160"/>
      <c r="D100" s="160"/>
      <c r="E100" s="160"/>
      <c r="F100" s="160"/>
      <c r="G100" s="160"/>
    </row>
    <row r="101" spans="1:7" ht="13.35" customHeight="1">
      <c r="A101" s="162" t="s">
        <v>1</v>
      </c>
      <c r="B101" s="159" t="s">
        <v>2</v>
      </c>
      <c r="C101" s="161" t="s">
        <v>3</v>
      </c>
      <c r="D101" s="161"/>
      <c r="E101" s="161"/>
      <c r="F101" s="163" t="s">
        <v>4</v>
      </c>
      <c r="G101" s="159" t="s">
        <v>7</v>
      </c>
    </row>
    <row r="102" spans="1:7" ht="26.65" customHeight="1">
      <c r="A102" s="162"/>
      <c r="B102" s="159"/>
      <c r="C102" s="124" t="s">
        <v>9</v>
      </c>
      <c r="D102" s="124" t="s">
        <v>10</v>
      </c>
      <c r="E102" s="124" t="s">
        <v>11</v>
      </c>
      <c r="F102" s="163"/>
      <c r="G102" s="159"/>
    </row>
    <row r="103" spans="1:7" ht="14.65" customHeight="1">
      <c r="A103" s="158" t="s">
        <v>40</v>
      </c>
      <c r="B103" s="158"/>
      <c r="C103" s="158"/>
      <c r="D103" s="158"/>
      <c r="E103" s="158"/>
      <c r="F103" s="158"/>
      <c r="G103" s="158"/>
    </row>
    <row r="104" spans="1:7" ht="12.2" customHeight="1">
      <c r="A104" s="133" t="s">
        <v>380</v>
      </c>
      <c r="B104" s="134">
        <v>100</v>
      </c>
      <c r="C104" s="135">
        <f>0.5*100/60</f>
        <v>0.83333333333333337</v>
      </c>
      <c r="D104" s="135">
        <f>0.1*100/60</f>
        <v>0.16666666666666666</v>
      </c>
      <c r="E104" s="135">
        <f>1.5*100/60</f>
        <v>2.5</v>
      </c>
      <c r="F104" s="135">
        <f>8.4*100/60</f>
        <v>14</v>
      </c>
      <c r="G104" s="137" t="s">
        <v>379</v>
      </c>
    </row>
    <row r="105" spans="1:7" ht="12.2" customHeight="1">
      <c r="A105" s="125" t="s">
        <v>258</v>
      </c>
      <c r="B105" s="126">
        <v>250</v>
      </c>
      <c r="C105" s="127">
        <v>2.7</v>
      </c>
      <c r="D105" s="127">
        <v>5.0999999999999996</v>
      </c>
      <c r="E105" s="127">
        <v>16.2</v>
      </c>
      <c r="F105" s="127">
        <v>123.1</v>
      </c>
      <c r="G105" s="129" t="s">
        <v>76</v>
      </c>
    </row>
    <row r="106" spans="1:7" ht="12.2" customHeight="1">
      <c r="A106" s="125" t="s">
        <v>259</v>
      </c>
      <c r="B106" s="126">
        <v>180</v>
      </c>
      <c r="C106" s="127">
        <v>7.5</v>
      </c>
      <c r="D106" s="127">
        <v>11.2</v>
      </c>
      <c r="E106" s="127">
        <v>21.7</v>
      </c>
      <c r="F106" s="127">
        <v>183.6</v>
      </c>
      <c r="G106" s="129" t="s">
        <v>76</v>
      </c>
    </row>
    <row r="107" spans="1:7" ht="12.2" customHeight="1">
      <c r="A107" s="125" t="s">
        <v>260</v>
      </c>
      <c r="B107" s="126">
        <v>100</v>
      </c>
      <c r="C107" s="127">
        <v>13.2</v>
      </c>
      <c r="D107" s="127">
        <v>10.1</v>
      </c>
      <c r="E107" s="127">
        <v>14</v>
      </c>
      <c r="F107" s="127">
        <v>183.9</v>
      </c>
      <c r="G107" s="129" t="s">
        <v>76</v>
      </c>
    </row>
    <row r="108" spans="1:7" ht="12.2" customHeight="1">
      <c r="A108" s="125" t="s">
        <v>261</v>
      </c>
      <c r="B108" s="126">
        <v>180</v>
      </c>
      <c r="C108" s="127">
        <v>0.5</v>
      </c>
      <c r="D108" s="127">
        <v>0.2</v>
      </c>
      <c r="E108" s="127">
        <v>30.6</v>
      </c>
      <c r="F108" s="127">
        <v>136.1</v>
      </c>
      <c r="G108" s="129" t="s">
        <v>76</v>
      </c>
    </row>
    <row r="109" spans="1:7" ht="12.2" customHeight="1">
      <c r="A109" s="125" t="s">
        <v>50</v>
      </c>
      <c r="B109" s="126">
        <v>50</v>
      </c>
      <c r="C109" s="127">
        <v>3.8</v>
      </c>
      <c r="D109" s="127">
        <v>0.3</v>
      </c>
      <c r="E109" s="127">
        <v>25.1</v>
      </c>
      <c r="F109" s="127">
        <v>118.4</v>
      </c>
      <c r="G109" s="129" t="s">
        <v>64</v>
      </c>
    </row>
    <row r="110" spans="1:7" ht="12.2" customHeight="1">
      <c r="A110" s="125" t="s">
        <v>37</v>
      </c>
      <c r="B110" s="126">
        <v>30</v>
      </c>
      <c r="C110" s="127">
        <v>2</v>
      </c>
      <c r="D110" s="127">
        <v>0.3</v>
      </c>
      <c r="E110" s="127">
        <v>12.7</v>
      </c>
      <c r="F110" s="127">
        <v>61.2</v>
      </c>
      <c r="G110" s="129" t="s">
        <v>64</v>
      </c>
    </row>
    <row r="111" spans="1:7" ht="21.6" customHeight="1">
      <c r="A111" s="130" t="s">
        <v>39</v>
      </c>
      <c r="B111" s="131">
        <f>SUM(B104:B110)</f>
        <v>890</v>
      </c>
      <c r="C111" s="124">
        <f t="shared" ref="C111:F111" si="8">SUM(C104:C110)</f>
        <v>30.533333333333335</v>
      </c>
      <c r="D111" s="124">
        <f t="shared" si="8"/>
        <v>27.366666666666664</v>
      </c>
      <c r="E111" s="124">
        <f t="shared" si="8"/>
        <v>122.8</v>
      </c>
      <c r="F111" s="124">
        <f t="shared" si="8"/>
        <v>820.30000000000007</v>
      </c>
      <c r="G111" s="132"/>
    </row>
    <row r="112" spans="1:7" ht="28.35" customHeight="1">
      <c r="A112" s="160" t="s">
        <v>347</v>
      </c>
      <c r="B112" s="160"/>
      <c r="C112" s="160"/>
      <c r="D112" s="160"/>
      <c r="E112" s="160"/>
      <c r="F112" s="160"/>
      <c r="G112" s="160"/>
    </row>
    <row r="113" spans="1:7" ht="13.35" customHeight="1">
      <c r="A113" s="162" t="s">
        <v>1</v>
      </c>
      <c r="B113" s="159" t="s">
        <v>2</v>
      </c>
      <c r="C113" s="161" t="s">
        <v>3</v>
      </c>
      <c r="D113" s="161"/>
      <c r="E113" s="161"/>
      <c r="F113" s="163" t="s">
        <v>4</v>
      </c>
      <c r="G113" s="159" t="s">
        <v>7</v>
      </c>
    </row>
    <row r="114" spans="1:7" ht="26.65" customHeight="1">
      <c r="A114" s="162"/>
      <c r="B114" s="159"/>
      <c r="C114" s="124" t="s">
        <v>9</v>
      </c>
      <c r="D114" s="124" t="s">
        <v>10</v>
      </c>
      <c r="E114" s="124" t="s">
        <v>11</v>
      </c>
      <c r="F114" s="163"/>
      <c r="G114" s="159"/>
    </row>
    <row r="115" spans="1:7" ht="14.65" customHeight="1">
      <c r="A115" s="158" t="s">
        <v>40</v>
      </c>
      <c r="B115" s="158"/>
      <c r="C115" s="158"/>
      <c r="D115" s="158"/>
      <c r="E115" s="158"/>
      <c r="F115" s="158"/>
      <c r="G115" s="158"/>
    </row>
    <row r="116" spans="1:7" ht="12.2" customHeight="1">
      <c r="A116" s="133" t="s">
        <v>378</v>
      </c>
      <c r="B116" s="134">
        <v>100</v>
      </c>
      <c r="C116" s="135">
        <f>0.7*100/60</f>
        <v>1.1666666666666667</v>
      </c>
      <c r="D116" s="135">
        <f>0.1*100/60</f>
        <v>0.16666666666666666</v>
      </c>
      <c r="E116" s="135">
        <f>2.3*100/60</f>
        <v>3.833333333333333</v>
      </c>
      <c r="F116" s="135">
        <f>14.4*100/60</f>
        <v>24</v>
      </c>
      <c r="G116" s="137" t="s">
        <v>379</v>
      </c>
    </row>
    <row r="117" spans="1:7" ht="12.2" customHeight="1">
      <c r="A117" s="125" t="s">
        <v>273</v>
      </c>
      <c r="B117" s="126">
        <v>250</v>
      </c>
      <c r="C117" s="127">
        <v>1.8</v>
      </c>
      <c r="D117" s="127">
        <v>4.4000000000000004</v>
      </c>
      <c r="E117" s="127">
        <v>10.8</v>
      </c>
      <c r="F117" s="127">
        <v>93</v>
      </c>
      <c r="G117" s="129" t="s">
        <v>274</v>
      </c>
    </row>
    <row r="118" spans="1:7" ht="12.2" customHeight="1">
      <c r="A118" s="125" t="s">
        <v>370</v>
      </c>
      <c r="B118" s="126">
        <v>200</v>
      </c>
      <c r="C118" s="127">
        <v>13.6</v>
      </c>
      <c r="D118" s="127">
        <v>13.7</v>
      </c>
      <c r="E118" s="127">
        <v>35</v>
      </c>
      <c r="F118" s="127">
        <v>273.10000000000002</v>
      </c>
      <c r="G118" s="129" t="s">
        <v>76</v>
      </c>
    </row>
    <row r="119" spans="1:7" ht="12.2" customHeight="1">
      <c r="A119" s="125" t="s">
        <v>276</v>
      </c>
      <c r="B119" s="126">
        <v>25</v>
      </c>
      <c r="C119" s="127">
        <v>0.3</v>
      </c>
      <c r="D119" s="127">
        <v>3.7</v>
      </c>
      <c r="E119" s="127">
        <v>2.2999999999999998</v>
      </c>
      <c r="F119" s="127">
        <v>44</v>
      </c>
      <c r="G119" s="129" t="s">
        <v>76</v>
      </c>
    </row>
    <row r="120" spans="1:7" ht="12.2" customHeight="1">
      <c r="A120" s="125" t="s">
        <v>362</v>
      </c>
      <c r="B120" s="126">
        <v>220</v>
      </c>
      <c r="C120" s="127">
        <v>6.4</v>
      </c>
      <c r="D120" s="127">
        <v>5.5</v>
      </c>
      <c r="E120" s="127">
        <v>8.8000000000000007</v>
      </c>
      <c r="F120" s="127">
        <v>116.6</v>
      </c>
      <c r="G120" s="129" t="s">
        <v>70</v>
      </c>
    </row>
    <row r="121" spans="1:7" ht="12.2" customHeight="1">
      <c r="A121" s="125" t="s">
        <v>50</v>
      </c>
      <c r="B121" s="126">
        <v>50</v>
      </c>
      <c r="C121" s="127">
        <v>3.8</v>
      </c>
      <c r="D121" s="127">
        <v>0.3</v>
      </c>
      <c r="E121" s="127">
        <v>25.1</v>
      </c>
      <c r="F121" s="127">
        <v>118.4</v>
      </c>
      <c r="G121" s="129" t="s">
        <v>64</v>
      </c>
    </row>
    <row r="122" spans="1:7" ht="12.2" customHeight="1">
      <c r="A122" s="125" t="s">
        <v>37</v>
      </c>
      <c r="B122" s="126">
        <v>30</v>
      </c>
      <c r="C122" s="127">
        <v>2</v>
      </c>
      <c r="D122" s="127">
        <v>0.3</v>
      </c>
      <c r="E122" s="127">
        <v>12.7</v>
      </c>
      <c r="F122" s="127">
        <v>61.2</v>
      </c>
      <c r="G122" s="129" t="s">
        <v>64</v>
      </c>
    </row>
    <row r="123" spans="1:7" ht="12.2" customHeight="1">
      <c r="A123" s="125" t="s">
        <v>366</v>
      </c>
      <c r="B123" s="126">
        <v>200</v>
      </c>
      <c r="C123" s="127">
        <v>5.6</v>
      </c>
      <c r="D123" s="127">
        <v>4.9000000000000004</v>
      </c>
      <c r="E123" s="127">
        <v>9.3000000000000007</v>
      </c>
      <c r="F123" s="127">
        <v>104.8</v>
      </c>
      <c r="G123" s="129" t="s">
        <v>64</v>
      </c>
    </row>
    <row r="124" spans="1:7" ht="21.6" customHeight="1">
      <c r="A124" s="130" t="s">
        <v>39</v>
      </c>
      <c r="B124" s="131">
        <f>SUM(B116:B123)</f>
        <v>1075</v>
      </c>
      <c r="C124" s="124">
        <f t="shared" ref="C124:F124" si="9">SUM(C116:C123)</f>
        <v>34.666666666666664</v>
      </c>
      <c r="D124" s="124">
        <f t="shared" si="9"/>
        <v>32.966666666666669</v>
      </c>
      <c r="E124" s="124">
        <f t="shared" si="9"/>
        <v>107.83333333333334</v>
      </c>
      <c r="F124" s="124">
        <f t="shared" si="9"/>
        <v>835.1</v>
      </c>
      <c r="G124" s="132"/>
    </row>
    <row r="125" spans="1:7" ht="21.6" customHeight="1">
      <c r="A125" s="150"/>
      <c r="B125" s="150"/>
      <c r="C125" s="151"/>
      <c r="D125" s="151"/>
      <c r="E125" s="151"/>
      <c r="F125" s="151"/>
      <c r="G125" s="152"/>
    </row>
    <row r="126" spans="1:7" ht="21.6" customHeight="1">
      <c r="A126" s="150"/>
      <c r="B126" s="150"/>
      <c r="C126" s="151"/>
      <c r="D126" s="151"/>
      <c r="E126" s="151"/>
      <c r="F126" s="151"/>
      <c r="G126" s="152"/>
    </row>
    <row r="127" spans="1:7" ht="14.1" customHeight="1">
      <c r="A127" s="156"/>
      <c r="B127" s="156"/>
      <c r="C127" s="156"/>
      <c r="D127" s="156"/>
      <c r="E127" s="156"/>
      <c r="F127" s="156"/>
    </row>
    <row r="128" spans="1:7" ht="13.35" customHeight="1">
      <c r="A128" s="162" t="s">
        <v>1</v>
      </c>
      <c r="B128" s="165"/>
      <c r="C128" s="171" t="s">
        <v>348</v>
      </c>
      <c r="D128" s="168" t="s">
        <v>3</v>
      </c>
      <c r="E128" s="169"/>
      <c r="F128" s="170"/>
      <c r="G128" s="173" t="s">
        <v>4</v>
      </c>
    </row>
    <row r="129" spans="1:7" ht="26.65" customHeight="1">
      <c r="A129" s="162"/>
      <c r="B129" s="165"/>
      <c r="C129" s="172"/>
      <c r="D129" s="124" t="s">
        <v>9</v>
      </c>
      <c r="E129" s="124" t="s">
        <v>10</v>
      </c>
      <c r="F129" s="124" t="s">
        <v>11</v>
      </c>
      <c r="G129" s="174"/>
    </row>
    <row r="130" spans="1:7" ht="13.5">
      <c r="A130" s="10" t="s">
        <v>283</v>
      </c>
      <c r="B130" s="146"/>
      <c r="C130" s="148">
        <f>B124+B111+B99+B87+B76+B64+B52+B39+B26+B15</f>
        <v>9615</v>
      </c>
      <c r="D130" s="148">
        <f t="shared" ref="D130:G130" si="10">C124+C111+C99+C87+C76+C64+C52+C39+C26+C15</f>
        <v>307.469696969697</v>
      </c>
      <c r="E130" s="148">
        <f t="shared" si="10"/>
        <v>312.81666666666661</v>
      </c>
      <c r="F130" s="148">
        <f t="shared" si="10"/>
        <v>1230.21</v>
      </c>
      <c r="G130" s="148">
        <f t="shared" si="10"/>
        <v>8903.1</v>
      </c>
    </row>
    <row r="131" spans="1:7" ht="13.5">
      <c r="A131" s="10" t="s">
        <v>284</v>
      </c>
      <c r="B131" s="146"/>
      <c r="C131" s="148">
        <f>C130/10</f>
        <v>961.5</v>
      </c>
      <c r="D131" s="148">
        <f t="shared" ref="D131:G131" si="11">D130/12</f>
        <v>25.622474747474751</v>
      </c>
      <c r="E131" s="148">
        <f t="shared" si="11"/>
        <v>26.068055555555549</v>
      </c>
      <c r="F131" s="148">
        <f t="shared" si="11"/>
        <v>102.5175</v>
      </c>
      <c r="G131" s="148">
        <f t="shared" si="11"/>
        <v>741.92500000000007</v>
      </c>
    </row>
    <row r="132" spans="1:7" ht="27">
      <c r="A132" s="10" t="s">
        <v>285</v>
      </c>
      <c r="B132" s="146"/>
      <c r="C132" s="148"/>
      <c r="D132" s="148">
        <v>1</v>
      </c>
      <c r="E132" s="148">
        <v>1</v>
      </c>
      <c r="F132" s="148">
        <v>4</v>
      </c>
      <c r="G132" s="146"/>
    </row>
  </sheetData>
  <mergeCells count="78">
    <mergeCell ref="A28:G28"/>
    <mergeCell ref="A17:A18"/>
    <mergeCell ref="B17:B18"/>
    <mergeCell ref="C17:E17"/>
    <mergeCell ref="F17:F18"/>
    <mergeCell ref="G17:G18"/>
    <mergeCell ref="A19:G19"/>
    <mergeCell ref="A29:A30"/>
    <mergeCell ref="B29:B30"/>
    <mergeCell ref="C29:E29"/>
    <mergeCell ref="F29:F30"/>
    <mergeCell ref="G29:G30"/>
    <mergeCell ref="A100:G100"/>
    <mergeCell ref="A89:A90"/>
    <mergeCell ref="B89:B90"/>
    <mergeCell ref="C89:E89"/>
    <mergeCell ref="F89:F90"/>
    <mergeCell ref="G89:G90"/>
    <mergeCell ref="A127:F127"/>
    <mergeCell ref="A128:A129"/>
    <mergeCell ref="B128:B129"/>
    <mergeCell ref="G128:G129"/>
    <mergeCell ref="C128:C129"/>
    <mergeCell ref="D128:F128"/>
    <mergeCell ref="C1:G1"/>
    <mergeCell ref="A3:G3"/>
    <mergeCell ref="A4:G4"/>
    <mergeCell ref="A7:G7"/>
    <mergeCell ref="A16:G16"/>
    <mergeCell ref="A5:A6"/>
    <mergeCell ref="B5:B6"/>
    <mergeCell ref="C5:E5"/>
    <mergeCell ref="F5:F6"/>
    <mergeCell ref="G5:G6"/>
    <mergeCell ref="A56:G56"/>
    <mergeCell ref="A31:G31"/>
    <mergeCell ref="A41:G41"/>
    <mergeCell ref="A44:G44"/>
    <mergeCell ref="A54:A55"/>
    <mergeCell ref="B54:B55"/>
    <mergeCell ref="C54:E54"/>
    <mergeCell ref="F54:F55"/>
    <mergeCell ref="G54:G55"/>
    <mergeCell ref="A53:G53"/>
    <mergeCell ref="A42:A43"/>
    <mergeCell ref="B42:B43"/>
    <mergeCell ref="C42:E42"/>
    <mergeCell ref="F42:F43"/>
    <mergeCell ref="G42:G43"/>
    <mergeCell ref="A65:G65"/>
    <mergeCell ref="A68:G68"/>
    <mergeCell ref="A77:G77"/>
    <mergeCell ref="A78:A79"/>
    <mergeCell ref="B78:B79"/>
    <mergeCell ref="C78:E78"/>
    <mergeCell ref="F78:F79"/>
    <mergeCell ref="G78:G79"/>
    <mergeCell ref="A66:A67"/>
    <mergeCell ref="B66:B67"/>
    <mergeCell ref="C66:E66"/>
    <mergeCell ref="F66:F67"/>
    <mergeCell ref="G66:G67"/>
    <mergeCell ref="A103:G103"/>
    <mergeCell ref="A112:G112"/>
    <mergeCell ref="A115:G115"/>
    <mergeCell ref="A80:G80"/>
    <mergeCell ref="A88:G88"/>
    <mergeCell ref="A91:G91"/>
    <mergeCell ref="A113:A114"/>
    <mergeCell ref="B113:B114"/>
    <mergeCell ref="C113:E113"/>
    <mergeCell ref="F113:F114"/>
    <mergeCell ref="G113:G114"/>
    <mergeCell ref="A101:A102"/>
    <mergeCell ref="B101:B102"/>
    <mergeCell ref="C101:E101"/>
    <mergeCell ref="F101:F102"/>
    <mergeCell ref="G101:G102"/>
  </mergeCells>
  <pageMargins left="0.7" right="0.7" top="0.75" bottom="0.75" header="0.3" footer="0.3"/>
  <pageSetup paperSize="9" scale="8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3"/>
  <sheetViews>
    <sheetView workbookViewId="0">
      <selection activeCell="A3" sqref="A3:G3"/>
    </sheetView>
  </sheetViews>
  <sheetFormatPr defaultColWidth="9.1640625" defaultRowHeight="12.75"/>
  <cols>
    <col min="1" max="1" width="56.83203125" style="7" customWidth="1"/>
    <col min="2" max="2" width="8.6640625" style="2" customWidth="1"/>
    <col min="3" max="3" width="13.33203125" style="26" customWidth="1"/>
    <col min="4" max="4" width="15.33203125" style="26" customWidth="1"/>
    <col min="5" max="5" width="10.1640625" style="26" customWidth="1"/>
    <col min="6" max="6" width="11.5" style="26" customWidth="1"/>
    <col min="7" max="7" width="12" style="2" customWidth="1"/>
    <col min="8" max="16384" width="9.1640625" style="2"/>
  </cols>
  <sheetData>
    <row r="1" spans="1:7" s="68" customFormat="1" ht="82.5" customHeight="1">
      <c r="A1" s="69" t="s">
        <v>374</v>
      </c>
      <c r="B1" s="70"/>
      <c r="C1" s="191" t="s">
        <v>375</v>
      </c>
      <c r="D1" s="192"/>
      <c r="E1" s="192"/>
      <c r="F1" s="192"/>
      <c r="G1" s="192"/>
    </row>
    <row r="2" spans="1:7" ht="22.9" customHeight="1">
      <c r="G2" s="67"/>
    </row>
    <row r="3" spans="1:7" ht="30" customHeight="1">
      <c r="A3" s="193" t="s">
        <v>377</v>
      </c>
      <c r="B3" s="193"/>
      <c r="C3" s="193"/>
      <c r="D3" s="193"/>
      <c r="E3" s="193"/>
      <c r="F3" s="193"/>
      <c r="G3" s="193"/>
    </row>
    <row r="4" spans="1:7" ht="28.35" customHeight="1">
      <c r="A4" s="182" t="s">
        <v>344</v>
      </c>
      <c r="B4" s="182"/>
      <c r="C4" s="182"/>
      <c r="D4" s="182"/>
      <c r="E4" s="182"/>
      <c r="F4" s="182"/>
      <c r="G4" s="182"/>
    </row>
    <row r="5" spans="1:7" ht="13.35" customHeight="1">
      <c r="A5" s="184" t="s">
        <v>1</v>
      </c>
      <c r="B5" s="188" t="s">
        <v>2</v>
      </c>
      <c r="C5" s="189" t="s">
        <v>3</v>
      </c>
      <c r="D5" s="189"/>
      <c r="E5" s="189"/>
      <c r="F5" s="190" t="s">
        <v>4</v>
      </c>
      <c r="G5" s="188" t="s">
        <v>7</v>
      </c>
    </row>
    <row r="6" spans="1:7" ht="26.65" customHeight="1">
      <c r="A6" s="184"/>
      <c r="B6" s="188"/>
      <c r="C6" s="24" t="s">
        <v>9</v>
      </c>
      <c r="D6" s="24" t="s">
        <v>10</v>
      </c>
      <c r="E6" s="24" t="s">
        <v>11</v>
      </c>
      <c r="F6" s="190"/>
      <c r="G6" s="188"/>
    </row>
    <row r="7" spans="1:7" ht="14.65" customHeight="1">
      <c r="A7" s="181" t="s">
        <v>51</v>
      </c>
      <c r="B7" s="181"/>
      <c r="C7" s="181"/>
      <c r="D7" s="181"/>
      <c r="E7" s="181"/>
      <c r="F7" s="181"/>
      <c r="G7" s="181"/>
    </row>
    <row r="8" spans="1:7" ht="12.2" customHeight="1">
      <c r="A8" s="8" t="s">
        <v>356</v>
      </c>
      <c r="B8" s="5">
        <v>150</v>
      </c>
      <c r="C8" s="27">
        <v>11.5</v>
      </c>
      <c r="D8" s="27">
        <v>9.5</v>
      </c>
      <c r="E8" s="27">
        <v>8.8000000000000007</v>
      </c>
      <c r="F8" s="27">
        <v>157.6</v>
      </c>
      <c r="G8" s="4" t="s">
        <v>53</v>
      </c>
    </row>
    <row r="9" spans="1:7" ht="12.2" customHeight="1">
      <c r="A9" s="8" t="s">
        <v>55</v>
      </c>
      <c r="B9" s="5">
        <v>200</v>
      </c>
      <c r="C9" s="27">
        <v>1</v>
      </c>
      <c r="D9" s="27">
        <v>0.2</v>
      </c>
      <c r="E9" s="27">
        <v>19.600000000000001</v>
      </c>
      <c r="F9" s="27">
        <v>83.4</v>
      </c>
      <c r="G9" s="4" t="s">
        <v>56</v>
      </c>
    </row>
    <row r="10" spans="1:7" ht="12.2" customHeight="1">
      <c r="A10" s="8" t="s">
        <v>37</v>
      </c>
      <c r="B10" s="5">
        <v>20</v>
      </c>
      <c r="C10" s="27">
        <v>1.1000000000000001</v>
      </c>
      <c r="D10" s="27">
        <v>0.2</v>
      </c>
      <c r="E10" s="27">
        <v>9.9</v>
      </c>
      <c r="F10" s="27">
        <v>46</v>
      </c>
      <c r="G10" s="4" t="s">
        <v>64</v>
      </c>
    </row>
    <row r="11" spans="1:7" ht="12.2" customHeight="1">
      <c r="A11" s="9" t="s">
        <v>39</v>
      </c>
      <c r="B11" s="3">
        <f>B8+B9+B10</f>
        <v>370</v>
      </c>
      <c r="C11" s="24">
        <f t="shared" ref="C11:F11" si="0">C8+C9+C10</f>
        <v>13.6</v>
      </c>
      <c r="D11" s="24">
        <f t="shared" si="0"/>
        <v>9.8999999999999986</v>
      </c>
      <c r="E11" s="24">
        <f t="shared" si="0"/>
        <v>38.300000000000004</v>
      </c>
      <c r="F11" s="24">
        <f t="shared" si="0"/>
        <v>287</v>
      </c>
      <c r="G11" s="1"/>
    </row>
    <row r="12" spans="1:7" ht="28.35" customHeight="1">
      <c r="A12" s="182" t="s">
        <v>345</v>
      </c>
      <c r="B12" s="182"/>
      <c r="C12" s="182"/>
      <c r="D12" s="182"/>
      <c r="E12" s="182"/>
      <c r="F12" s="182"/>
      <c r="G12" s="182"/>
    </row>
    <row r="13" spans="1:7" ht="13.35" customHeight="1">
      <c r="A13" s="184" t="s">
        <v>1</v>
      </c>
      <c r="B13" s="188" t="s">
        <v>2</v>
      </c>
      <c r="C13" s="189" t="s">
        <v>3</v>
      </c>
      <c r="D13" s="189"/>
      <c r="E13" s="189"/>
      <c r="F13" s="190" t="s">
        <v>4</v>
      </c>
      <c r="G13" s="188" t="s">
        <v>7</v>
      </c>
    </row>
    <row r="14" spans="1:7" ht="26.65" customHeight="1">
      <c r="A14" s="184"/>
      <c r="B14" s="188"/>
      <c r="C14" s="24" t="s">
        <v>9</v>
      </c>
      <c r="D14" s="24" t="s">
        <v>10</v>
      </c>
      <c r="E14" s="24" t="s">
        <v>11</v>
      </c>
      <c r="F14" s="190"/>
      <c r="G14" s="188"/>
    </row>
    <row r="15" spans="1:7" ht="14.65" customHeight="1">
      <c r="A15" s="181" t="s">
        <v>51</v>
      </c>
      <c r="B15" s="181"/>
      <c r="C15" s="181"/>
      <c r="D15" s="181"/>
      <c r="E15" s="181"/>
      <c r="F15" s="181"/>
      <c r="G15" s="181"/>
    </row>
    <row r="16" spans="1:7" ht="12.2" customHeight="1">
      <c r="A16" s="8" t="s">
        <v>71</v>
      </c>
      <c r="B16" s="5">
        <v>200</v>
      </c>
      <c r="C16" s="27">
        <v>7.9</v>
      </c>
      <c r="D16" s="27">
        <v>13.6</v>
      </c>
      <c r="E16" s="27">
        <v>35.6</v>
      </c>
      <c r="F16" s="27">
        <v>311.89999999999998</v>
      </c>
      <c r="G16" s="4" t="s">
        <v>72</v>
      </c>
    </row>
    <row r="17" spans="1:7" ht="12.2" customHeight="1">
      <c r="A17" s="8" t="s">
        <v>73</v>
      </c>
      <c r="B17" s="5">
        <v>180</v>
      </c>
      <c r="C17" s="27">
        <v>0.2</v>
      </c>
      <c r="D17" s="27">
        <v>0</v>
      </c>
      <c r="E17" s="27">
        <v>7.5</v>
      </c>
      <c r="F17" s="27">
        <v>32.1</v>
      </c>
      <c r="G17" s="4" t="s">
        <v>74</v>
      </c>
    </row>
    <row r="18" spans="1:7" ht="12.2" customHeight="1">
      <c r="A18" s="8" t="s">
        <v>37</v>
      </c>
      <c r="B18" s="5">
        <v>20</v>
      </c>
      <c r="C18" s="27">
        <v>1.1000000000000001</v>
      </c>
      <c r="D18" s="27">
        <v>0.2</v>
      </c>
      <c r="E18" s="27">
        <v>9.9</v>
      </c>
      <c r="F18" s="27">
        <v>46</v>
      </c>
      <c r="G18" s="4" t="s">
        <v>64</v>
      </c>
    </row>
    <row r="19" spans="1:7" ht="12.2" customHeight="1">
      <c r="A19" s="9" t="s">
        <v>39</v>
      </c>
      <c r="B19" s="6">
        <f>SUM(B16:B18)</f>
        <v>400</v>
      </c>
      <c r="C19" s="24">
        <f t="shared" ref="C19:F19" si="1">SUM(C16:C18)</f>
        <v>9.1999999999999993</v>
      </c>
      <c r="D19" s="24">
        <f t="shared" si="1"/>
        <v>13.799999999999999</v>
      </c>
      <c r="E19" s="24">
        <f t="shared" si="1"/>
        <v>53</v>
      </c>
      <c r="F19" s="24">
        <f t="shared" si="1"/>
        <v>390</v>
      </c>
      <c r="G19" s="1"/>
    </row>
    <row r="20" spans="1:7" ht="1.1499999999999999" customHeight="1"/>
    <row r="21" spans="1:7" ht="28.35" customHeight="1">
      <c r="A21" s="182" t="s">
        <v>346</v>
      </c>
      <c r="B21" s="182"/>
      <c r="C21" s="182"/>
      <c r="D21" s="182"/>
      <c r="E21" s="182"/>
      <c r="F21" s="182"/>
      <c r="G21" s="182"/>
    </row>
    <row r="22" spans="1:7" ht="13.35" customHeight="1">
      <c r="A22" s="184" t="s">
        <v>1</v>
      </c>
      <c r="B22" s="188" t="s">
        <v>2</v>
      </c>
      <c r="C22" s="189" t="s">
        <v>3</v>
      </c>
      <c r="D22" s="189"/>
      <c r="E22" s="189"/>
      <c r="F22" s="190" t="s">
        <v>4</v>
      </c>
      <c r="G22" s="188" t="s">
        <v>7</v>
      </c>
    </row>
    <row r="23" spans="1:7" ht="26.65" customHeight="1">
      <c r="A23" s="184"/>
      <c r="B23" s="188"/>
      <c r="C23" s="24" t="s">
        <v>9</v>
      </c>
      <c r="D23" s="24" t="s">
        <v>10</v>
      </c>
      <c r="E23" s="24" t="s">
        <v>11</v>
      </c>
      <c r="F23" s="190"/>
      <c r="G23" s="188"/>
    </row>
    <row r="24" spans="1:7" ht="14.65" customHeight="1">
      <c r="A24" s="181" t="s">
        <v>51</v>
      </c>
      <c r="B24" s="181"/>
      <c r="C24" s="181"/>
      <c r="D24" s="181"/>
      <c r="E24" s="181"/>
      <c r="F24" s="181"/>
      <c r="G24" s="181"/>
    </row>
    <row r="25" spans="1:7" ht="12.2" customHeight="1">
      <c r="A25" s="8" t="s">
        <v>89</v>
      </c>
      <c r="B25" s="5">
        <v>170</v>
      </c>
      <c r="C25" s="27">
        <v>13</v>
      </c>
      <c r="D25" s="27">
        <v>13.2</v>
      </c>
      <c r="E25" s="27">
        <v>37.9</v>
      </c>
      <c r="F25" s="27">
        <v>321.7</v>
      </c>
      <c r="G25" s="4" t="s">
        <v>90</v>
      </c>
    </row>
    <row r="26" spans="1:7" ht="12.2" customHeight="1">
      <c r="A26" s="8" t="s">
        <v>33</v>
      </c>
      <c r="B26" s="5">
        <v>180</v>
      </c>
      <c r="C26" s="27">
        <v>3</v>
      </c>
      <c r="D26" s="27">
        <v>2.2000000000000002</v>
      </c>
      <c r="E26" s="27">
        <v>15.2</v>
      </c>
      <c r="F26" s="27">
        <v>93.1</v>
      </c>
      <c r="G26" s="4" t="s">
        <v>34</v>
      </c>
    </row>
    <row r="27" spans="1:7" ht="12.2" customHeight="1">
      <c r="A27" s="9" t="s">
        <v>39</v>
      </c>
      <c r="B27" s="6">
        <f>B25+B26</f>
        <v>350</v>
      </c>
      <c r="C27" s="24">
        <f t="shared" ref="C27:F27" si="2">C25+C26</f>
        <v>16</v>
      </c>
      <c r="D27" s="24">
        <f t="shared" si="2"/>
        <v>15.399999999999999</v>
      </c>
      <c r="E27" s="24">
        <f t="shared" si="2"/>
        <v>53.099999999999994</v>
      </c>
      <c r="F27" s="24">
        <f t="shared" si="2"/>
        <v>414.79999999999995</v>
      </c>
      <c r="G27" s="1"/>
    </row>
    <row r="28" spans="1:7" ht="1.1499999999999999" customHeight="1"/>
    <row r="29" spans="1:7" ht="28.35" customHeight="1">
      <c r="A29" s="182" t="s">
        <v>341</v>
      </c>
      <c r="B29" s="182"/>
      <c r="C29" s="182"/>
      <c r="D29" s="182"/>
      <c r="E29" s="182"/>
      <c r="F29" s="182"/>
      <c r="G29" s="182"/>
    </row>
    <row r="30" spans="1:7" ht="13.35" customHeight="1">
      <c r="A30" s="184" t="s">
        <v>1</v>
      </c>
      <c r="B30" s="188" t="s">
        <v>2</v>
      </c>
      <c r="C30" s="189" t="s">
        <v>3</v>
      </c>
      <c r="D30" s="189"/>
      <c r="E30" s="189"/>
      <c r="F30" s="190" t="s">
        <v>4</v>
      </c>
      <c r="G30" s="188" t="s">
        <v>7</v>
      </c>
    </row>
    <row r="31" spans="1:7" ht="26.65" customHeight="1">
      <c r="A31" s="184"/>
      <c r="B31" s="188"/>
      <c r="C31" s="24" t="s">
        <v>9</v>
      </c>
      <c r="D31" s="24" t="s">
        <v>10</v>
      </c>
      <c r="E31" s="24" t="s">
        <v>11</v>
      </c>
      <c r="F31" s="190"/>
      <c r="G31" s="188"/>
    </row>
    <row r="32" spans="1:7" ht="14.65" customHeight="1">
      <c r="A32" s="181" t="s">
        <v>51</v>
      </c>
      <c r="B32" s="181"/>
      <c r="C32" s="181"/>
      <c r="D32" s="181"/>
      <c r="E32" s="181"/>
      <c r="F32" s="181"/>
      <c r="G32" s="181"/>
    </row>
    <row r="33" spans="1:7" ht="12.2" customHeight="1">
      <c r="A33" s="8" t="s">
        <v>126</v>
      </c>
      <c r="B33" s="5">
        <v>200</v>
      </c>
      <c r="C33" s="27">
        <v>9</v>
      </c>
      <c r="D33" s="27">
        <v>9.6999999999999993</v>
      </c>
      <c r="E33" s="27">
        <v>41.1</v>
      </c>
      <c r="F33" s="27">
        <v>322.89999999999998</v>
      </c>
      <c r="G33" s="4" t="s">
        <v>127</v>
      </c>
    </row>
    <row r="34" spans="1:7" ht="12.2" customHeight="1">
      <c r="A34" s="8" t="s">
        <v>128</v>
      </c>
      <c r="B34" s="5">
        <v>180</v>
      </c>
      <c r="C34" s="27">
        <v>0.2</v>
      </c>
      <c r="D34" s="27">
        <v>0</v>
      </c>
      <c r="E34" s="27">
        <v>9.1</v>
      </c>
      <c r="F34" s="27">
        <v>37</v>
      </c>
      <c r="G34" s="4" t="s">
        <v>129</v>
      </c>
    </row>
    <row r="35" spans="1:7" ht="12.2" customHeight="1">
      <c r="A35" s="8" t="s">
        <v>37</v>
      </c>
      <c r="B35" s="5">
        <v>20</v>
      </c>
      <c r="C35" s="27">
        <v>1.1000000000000001</v>
      </c>
      <c r="D35" s="27">
        <v>0.2</v>
      </c>
      <c r="E35" s="27">
        <v>9.9</v>
      </c>
      <c r="F35" s="27">
        <v>46</v>
      </c>
      <c r="G35" s="4" t="s">
        <v>64</v>
      </c>
    </row>
    <row r="36" spans="1:7" ht="12.2" customHeight="1">
      <c r="A36" s="9" t="s">
        <v>39</v>
      </c>
      <c r="B36" s="6">
        <f>SUM(B33:B35)</f>
        <v>400</v>
      </c>
      <c r="C36" s="24">
        <f t="shared" ref="C36:F36" si="3">SUM(C33:C35)</f>
        <v>10.299999999999999</v>
      </c>
      <c r="D36" s="24">
        <f t="shared" si="3"/>
        <v>9.8999999999999986</v>
      </c>
      <c r="E36" s="24">
        <f t="shared" si="3"/>
        <v>60.1</v>
      </c>
      <c r="F36" s="24">
        <f t="shared" si="3"/>
        <v>405.9</v>
      </c>
      <c r="G36" s="1"/>
    </row>
    <row r="37" spans="1:7" ht="28.35" customHeight="1">
      <c r="A37" s="182" t="s">
        <v>340</v>
      </c>
      <c r="B37" s="182"/>
      <c r="C37" s="182"/>
      <c r="D37" s="182"/>
      <c r="E37" s="182"/>
      <c r="F37" s="182"/>
      <c r="G37" s="182"/>
    </row>
    <row r="38" spans="1:7" ht="13.35" customHeight="1">
      <c r="A38" s="184" t="s">
        <v>1</v>
      </c>
      <c r="B38" s="188" t="s">
        <v>2</v>
      </c>
      <c r="C38" s="189" t="s">
        <v>3</v>
      </c>
      <c r="D38" s="189"/>
      <c r="E38" s="189"/>
      <c r="F38" s="190" t="s">
        <v>4</v>
      </c>
      <c r="G38" s="188" t="s">
        <v>7</v>
      </c>
    </row>
    <row r="39" spans="1:7" ht="26.65" customHeight="1">
      <c r="A39" s="184"/>
      <c r="B39" s="188"/>
      <c r="C39" s="24" t="s">
        <v>9</v>
      </c>
      <c r="D39" s="24" t="s">
        <v>10</v>
      </c>
      <c r="E39" s="24" t="s">
        <v>11</v>
      </c>
      <c r="F39" s="190"/>
      <c r="G39" s="188"/>
    </row>
    <row r="40" spans="1:7" ht="14.65" customHeight="1">
      <c r="A40" s="181" t="s">
        <v>51</v>
      </c>
      <c r="B40" s="181"/>
      <c r="C40" s="181"/>
      <c r="D40" s="181"/>
      <c r="E40" s="181"/>
      <c r="F40" s="181"/>
      <c r="G40" s="181"/>
    </row>
    <row r="41" spans="1:7" ht="12.2" customHeight="1">
      <c r="A41" s="8" t="s">
        <v>147</v>
      </c>
      <c r="B41" s="5">
        <v>100</v>
      </c>
      <c r="C41" s="27">
        <v>0.4</v>
      </c>
      <c r="D41" s="27">
        <v>0.4</v>
      </c>
      <c r="E41" s="27">
        <v>9.8000000000000007</v>
      </c>
      <c r="F41" s="27">
        <v>47</v>
      </c>
      <c r="G41" s="4" t="s">
        <v>148</v>
      </c>
    </row>
    <row r="42" spans="1:7" ht="12.2" customHeight="1">
      <c r="A42" s="8" t="s">
        <v>149</v>
      </c>
      <c r="B42" s="5">
        <v>75</v>
      </c>
      <c r="C42" s="27">
        <v>4.5</v>
      </c>
      <c r="D42" s="27">
        <v>5</v>
      </c>
      <c r="E42" s="27">
        <v>22.1</v>
      </c>
      <c r="F42" s="27">
        <v>124.5</v>
      </c>
      <c r="G42" s="4" t="s">
        <v>150</v>
      </c>
    </row>
    <row r="43" spans="1:7" ht="12.2" customHeight="1">
      <c r="A43" s="8" t="s">
        <v>361</v>
      </c>
      <c r="B43" s="5">
        <v>180</v>
      </c>
      <c r="C43" s="27">
        <v>5</v>
      </c>
      <c r="D43" s="27">
        <v>4.5</v>
      </c>
      <c r="E43" s="27">
        <v>8.1</v>
      </c>
      <c r="F43" s="27">
        <v>101.7</v>
      </c>
      <c r="G43" s="4" t="s">
        <v>70</v>
      </c>
    </row>
    <row r="44" spans="1:7" ht="12.2" customHeight="1">
      <c r="A44" s="9" t="s">
        <v>39</v>
      </c>
      <c r="B44" s="6">
        <f>SUM(B41:B43)</f>
        <v>355</v>
      </c>
      <c r="C44" s="24">
        <f t="shared" ref="C44:F44" si="4">SUM(C41:C43)</f>
        <v>9.9</v>
      </c>
      <c r="D44" s="24">
        <f t="shared" si="4"/>
        <v>9.9</v>
      </c>
      <c r="E44" s="24">
        <f t="shared" si="4"/>
        <v>40</v>
      </c>
      <c r="F44" s="24">
        <f t="shared" si="4"/>
        <v>273.2</v>
      </c>
      <c r="G44" s="1"/>
    </row>
    <row r="45" spans="1:7" ht="28.35" customHeight="1">
      <c r="A45" s="182" t="s">
        <v>339</v>
      </c>
      <c r="B45" s="182"/>
      <c r="C45" s="182"/>
      <c r="D45" s="182"/>
      <c r="E45" s="182"/>
      <c r="F45" s="182"/>
      <c r="G45" s="182"/>
    </row>
    <row r="46" spans="1:7" ht="13.35" customHeight="1">
      <c r="A46" s="184" t="s">
        <v>1</v>
      </c>
      <c r="B46" s="188" t="s">
        <v>2</v>
      </c>
      <c r="C46" s="189" t="s">
        <v>3</v>
      </c>
      <c r="D46" s="189"/>
      <c r="E46" s="189"/>
      <c r="F46" s="190" t="s">
        <v>4</v>
      </c>
      <c r="G46" s="188" t="s">
        <v>7</v>
      </c>
    </row>
    <row r="47" spans="1:7" ht="26.65" customHeight="1">
      <c r="A47" s="184"/>
      <c r="B47" s="188"/>
      <c r="C47" s="24" t="s">
        <v>9</v>
      </c>
      <c r="D47" s="24" t="s">
        <v>10</v>
      </c>
      <c r="E47" s="24" t="s">
        <v>11</v>
      </c>
      <c r="F47" s="190"/>
      <c r="G47" s="188"/>
    </row>
    <row r="48" spans="1:7" ht="14.65" customHeight="1">
      <c r="A48" s="181" t="s">
        <v>51</v>
      </c>
      <c r="B48" s="181"/>
      <c r="C48" s="181"/>
      <c r="D48" s="181"/>
      <c r="E48" s="181"/>
      <c r="F48" s="181"/>
      <c r="G48" s="181"/>
    </row>
    <row r="49" spans="1:7" ht="21.6" customHeight="1">
      <c r="A49" s="8" t="s">
        <v>44</v>
      </c>
      <c r="B49" s="5">
        <v>180</v>
      </c>
      <c r="C49" s="27">
        <v>3.5</v>
      </c>
      <c r="D49" s="27">
        <v>6.7</v>
      </c>
      <c r="E49" s="27">
        <v>28</v>
      </c>
      <c r="F49" s="27">
        <v>193.5</v>
      </c>
      <c r="G49" s="4" t="s">
        <v>193</v>
      </c>
    </row>
    <row r="50" spans="1:7" ht="12.2" customHeight="1">
      <c r="A50" s="8" t="s">
        <v>351</v>
      </c>
      <c r="B50" s="5">
        <v>105</v>
      </c>
      <c r="C50" s="27">
        <v>8.1</v>
      </c>
      <c r="D50" s="27">
        <v>10.050000000000001</v>
      </c>
      <c r="E50" s="27">
        <v>11.3</v>
      </c>
      <c r="F50" s="27">
        <v>122.3</v>
      </c>
      <c r="G50" s="4" t="s">
        <v>86</v>
      </c>
    </row>
    <row r="51" spans="1:7" ht="12.2" customHeight="1">
      <c r="A51" s="8" t="s">
        <v>122</v>
      </c>
      <c r="B51" s="5">
        <v>180</v>
      </c>
      <c r="C51" s="27">
        <v>3.4</v>
      </c>
      <c r="D51" s="27">
        <v>2.7</v>
      </c>
      <c r="E51" s="27">
        <v>12.6</v>
      </c>
      <c r="F51" s="27">
        <v>89.4</v>
      </c>
      <c r="G51" s="4" t="s">
        <v>123</v>
      </c>
    </row>
    <row r="52" spans="1:7" ht="12.2" customHeight="1">
      <c r="A52" s="8" t="s">
        <v>37</v>
      </c>
      <c r="B52" s="5">
        <v>30</v>
      </c>
      <c r="C52" s="27">
        <v>2</v>
      </c>
      <c r="D52" s="27">
        <v>0.3</v>
      </c>
      <c r="E52" s="27">
        <v>12.7</v>
      </c>
      <c r="F52" s="27">
        <v>61.2</v>
      </c>
      <c r="G52" s="4" t="s">
        <v>64</v>
      </c>
    </row>
    <row r="53" spans="1:7" ht="21.6" customHeight="1">
      <c r="A53" s="9" t="s">
        <v>39</v>
      </c>
      <c r="B53" s="6">
        <f>SUM(B49:B52)</f>
        <v>495</v>
      </c>
      <c r="C53" s="24">
        <f t="shared" ref="C53:F53" si="5">SUM(C49:C52)</f>
        <v>17</v>
      </c>
      <c r="D53" s="24">
        <f t="shared" si="5"/>
        <v>19.75</v>
      </c>
      <c r="E53" s="24">
        <f t="shared" si="5"/>
        <v>64.599999999999994</v>
      </c>
      <c r="F53" s="24">
        <f t="shared" si="5"/>
        <v>466.40000000000003</v>
      </c>
      <c r="G53" s="1"/>
    </row>
    <row r="54" spans="1:7" ht="28.35" customHeight="1">
      <c r="A54" s="182" t="s">
        <v>338</v>
      </c>
      <c r="B54" s="182"/>
      <c r="C54" s="182"/>
      <c r="D54" s="182"/>
      <c r="E54" s="182"/>
      <c r="F54" s="182"/>
      <c r="G54" s="182"/>
    </row>
    <row r="55" spans="1:7" ht="13.35" customHeight="1">
      <c r="A55" s="184" t="s">
        <v>1</v>
      </c>
      <c r="B55" s="188" t="s">
        <v>2</v>
      </c>
      <c r="C55" s="189" t="s">
        <v>3</v>
      </c>
      <c r="D55" s="189"/>
      <c r="E55" s="189"/>
      <c r="F55" s="190" t="s">
        <v>4</v>
      </c>
      <c r="G55" s="188" t="s">
        <v>7</v>
      </c>
    </row>
    <row r="56" spans="1:7" ht="26.65" customHeight="1">
      <c r="A56" s="184"/>
      <c r="B56" s="188"/>
      <c r="C56" s="24" t="s">
        <v>9</v>
      </c>
      <c r="D56" s="24" t="s">
        <v>10</v>
      </c>
      <c r="E56" s="24" t="s">
        <v>11</v>
      </c>
      <c r="F56" s="190"/>
      <c r="G56" s="188"/>
    </row>
    <row r="57" spans="1:7" ht="14.65" customHeight="1">
      <c r="A57" s="181" t="s">
        <v>51</v>
      </c>
      <c r="B57" s="181"/>
      <c r="C57" s="181"/>
      <c r="D57" s="181"/>
      <c r="E57" s="181"/>
      <c r="F57" s="181"/>
      <c r="G57" s="181"/>
    </row>
    <row r="58" spans="1:7" ht="12.2" customHeight="1">
      <c r="A58" s="8" t="s">
        <v>205</v>
      </c>
      <c r="B58" s="5">
        <v>170</v>
      </c>
      <c r="C58" s="27">
        <v>13.2</v>
      </c>
      <c r="D58" s="27">
        <v>15</v>
      </c>
      <c r="E58" s="27">
        <v>33</v>
      </c>
      <c r="F58" s="27">
        <v>312.2</v>
      </c>
      <c r="G58" s="4" t="s">
        <v>90</v>
      </c>
    </row>
    <row r="59" spans="1:7" ht="12.2" customHeight="1">
      <c r="A59" s="8" t="s">
        <v>207</v>
      </c>
      <c r="B59" s="5">
        <v>180</v>
      </c>
      <c r="C59" s="27">
        <v>0.1</v>
      </c>
      <c r="D59" s="27">
        <v>0.1</v>
      </c>
      <c r="E59" s="27">
        <v>13.9</v>
      </c>
      <c r="F59" s="27">
        <v>58.2</v>
      </c>
      <c r="G59" s="4" t="s">
        <v>136</v>
      </c>
    </row>
    <row r="60" spans="1:7" ht="12.2" customHeight="1">
      <c r="A60" s="9" t="s">
        <v>39</v>
      </c>
      <c r="B60" s="6">
        <f>B58+B59</f>
        <v>350</v>
      </c>
      <c r="C60" s="24">
        <f t="shared" ref="C60:F60" si="6">C58+C59</f>
        <v>13.299999999999999</v>
      </c>
      <c r="D60" s="24">
        <f t="shared" si="6"/>
        <v>15.1</v>
      </c>
      <c r="E60" s="24">
        <f t="shared" si="6"/>
        <v>46.9</v>
      </c>
      <c r="F60" s="24">
        <f t="shared" si="6"/>
        <v>370.4</v>
      </c>
      <c r="G60" s="1"/>
    </row>
    <row r="61" spans="1:7" ht="28.35" customHeight="1">
      <c r="A61" s="182" t="s">
        <v>337</v>
      </c>
      <c r="B61" s="182"/>
      <c r="C61" s="182"/>
      <c r="D61" s="182"/>
      <c r="E61" s="182"/>
      <c r="F61" s="182"/>
      <c r="G61" s="182"/>
    </row>
    <row r="62" spans="1:7" ht="13.35" customHeight="1">
      <c r="A62" s="184" t="s">
        <v>1</v>
      </c>
      <c r="B62" s="188" t="s">
        <v>2</v>
      </c>
      <c r="C62" s="189" t="s">
        <v>3</v>
      </c>
      <c r="D62" s="189"/>
      <c r="E62" s="189"/>
      <c r="F62" s="190" t="s">
        <v>4</v>
      </c>
      <c r="G62" s="188" t="s">
        <v>7</v>
      </c>
    </row>
    <row r="63" spans="1:7" ht="26.65" customHeight="1">
      <c r="A63" s="184"/>
      <c r="B63" s="188"/>
      <c r="C63" s="24" t="s">
        <v>9</v>
      </c>
      <c r="D63" s="24" t="s">
        <v>10</v>
      </c>
      <c r="E63" s="24" t="s">
        <v>11</v>
      </c>
      <c r="F63" s="190"/>
      <c r="G63" s="188"/>
    </row>
    <row r="64" spans="1:7" ht="14.65" customHeight="1">
      <c r="A64" s="181" t="s">
        <v>51</v>
      </c>
      <c r="B64" s="181"/>
      <c r="C64" s="181"/>
      <c r="D64" s="181"/>
      <c r="E64" s="181"/>
      <c r="F64" s="181"/>
      <c r="G64" s="181"/>
    </row>
    <row r="65" spans="1:7" ht="12.2" customHeight="1">
      <c r="A65" s="8" t="s">
        <v>223</v>
      </c>
      <c r="B65" s="5">
        <v>135</v>
      </c>
      <c r="C65" s="27">
        <v>12.4</v>
      </c>
      <c r="D65" s="27">
        <v>12.2</v>
      </c>
      <c r="E65" s="27">
        <v>10.199999999999999</v>
      </c>
      <c r="F65" s="27">
        <v>233</v>
      </c>
      <c r="G65" s="4" t="s">
        <v>224</v>
      </c>
    </row>
    <row r="66" spans="1:7" ht="12.2" customHeight="1">
      <c r="A66" s="8" t="s">
        <v>48</v>
      </c>
      <c r="B66" s="5">
        <v>200</v>
      </c>
      <c r="C66" s="27">
        <v>0.3</v>
      </c>
      <c r="D66" s="27">
        <v>0</v>
      </c>
      <c r="E66" s="27">
        <v>22.6</v>
      </c>
      <c r="F66" s="27">
        <v>92.4</v>
      </c>
      <c r="G66" s="4" t="s">
        <v>49</v>
      </c>
    </row>
    <row r="67" spans="1:7" ht="12.2" customHeight="1">
      <c r="A67" s="8" t="s">
        <v>227</v>
      </c>
      <c r="B67" s="5">
        <v>15</v>
      </c>
      <c r="C67" s="27">
        <v>1.1000000000000001</v>
      </c>
      <c r="D67" s="27">
        <v>1.5</v>
      </c>
      <c r="E67" s="27">
        <v>11.2</v>
      </c>
      <c r="F67" s="27">
        <v>62.6</v>
      </c>
      <c r="G67" s="4" t="s">
        <v>64</v>
      </c>
    </row>
    <row r="68" spans="1:7" ht="12.2" customHeight="1">
      <c r="A68" s="9" t="s">
        <v>39</v>
      </c>
      <c r="B68" s="6">
        <f>SUM(B65:B67)</f>
        <v>350</v>
      </c>
      <c r="C68" s="24">
        <f t="shared" ref="C68:F68" si="7">SUM(C65:C67)</f>
        <v>13.8</v>
      </c>
      <c r="D68" s="24">
        <f t="shared" si="7"/>
        <v>13.7</v>
      </c>
      <c r="E68" s="24">
        <f t="shared" si="7"/>
        <v>44</v>
      </c>
      <c r="F68" s="24">
        <f t="shared" si="7"/>
        <v>388</v>
      </c>
      <c r="G68" s="1"/>
    </row>
    <row r="69" spans="1:7" ht="28.35" customHeight="1">
      <c r="A69" s="182" t="s">
        <v>336</v>
      </c>
      <c r="B69" s="182"/>
      <c r="C69" s="182"/>
      <c r="D69" s="182"/>
      <c r="E69" s="182"/>
      <c r="F69" s="182"/>
      <c r="G69" s="182"/>
    </row>
    <row r="70" spans="1:7" ht="13.35" customHeight="1">
      <c r="A70" s="184" t="s">
        <v>1</v>
      </c>
      <c r="B70" s="188" t="s">
        <v>2</v>
      </c>
      <c r="C70" s="189" t="s">
        <v>3</v>
      </c>
      <c r="D70" s="189"/>
      <c r="E70" s="189"/>
      <c r="F70" s="190" t="s">
        <v>4</v>
      </c>
      <c r="G70" s="188" t="s">
        <v>7</v>
      </c>
    </row>
    <row r="71" spans="1:7" ht="26.65" customHeight="1">
      <c r="A71" s="184"/>
      <c r="B71" s="188"/>
      <c r="C71" s="24" t="s">
        <v>9</v>
      </c>
      <c r="D71" s="24" t="s">
        <v>10</v>
      </c>
      <c r="E71" s="24" t="s">
        <v>11</v>
      </c>
      <c r="F71" s="190"/>
      <c r="G71" s="188"/>
    </row>
    <row r="72" spans="1:7" ht="14.65" customHeight="1">
      <c r="A72" s="181" t="s">
        <v>51</v>
      </c>
      <c r="B72" s="181"/>
      <c r="C72" s="181"/>
      <c r="D72" s="181"/>
      <c r="E72" s="181"/>
      <c r="F72" s="181"/>
      <c r="G72" s="181"/>
    </row>
    <row r="73" spans="1:7" ht="12.2" customHeight="1">
      <c r="A73" s="8" t="s">
        <v>263</v>
      </c>
      <c r="B73" s="5">
        <v>100</v>
      </c>
      <c r="C73" s="27">
        <v>6.5</v>
      </c>
      <c r="D73" s="27">
        <v>5.0999999999999996</v>
      </c>
      <c r="E73" s="27">
        <v>17.5</v>
      </c>
      <c r="F73" s="27">
        <v>122.9</v>
      </c>
      <c r="G73" s="4" t="s">
        <v>264</v>
      </c>
    </row>
    <row r="74" spans="1:7" ht="12.2" customHeight="1">
      <c r="A74" s="8" t="s">
        <v>265</v>
      </c>
      <c r="B74" s="5">
        <v>20</v>
      </c>
      <c r="C74" s="27">
        <v>4.5999999999999996</v>
      </c>
      <c r="D74" s="27">
        <v>5.9</v>
      </c>
      <c r="E74" s="27">
        <v>0</v>
      </c>
      <c r="F74" s="27">
        <v>72.8</v>
      </c>
      <c r="G74" s="4" t="s">
        <v>228</v>
      </c>
    </row>
    <row r="75" spans="1:7" ht="12.2" customHeight="1">
      <c r="A75" s="8" t="s">
        <v>78</v>
      </c>
      <c r="B75" s="5">
        <v>200</v>
      </c>
      <c r="C75" s="27">
        <v>0</v>
      </c>
      <c r="D75" s="27">
        <v>0</v>
      </c>
      <c r="E75" s="27">
        <v>7.7</v>
      </c>
      <c r="F75" s="27">
        <v>31</v>
      </c>
      <c r="G75" s="4" t="s">
        <v>79</v>
      </c>
    </row>
    <row r="76" spans="1:7" ht="12.2" customHeight="1">
      <c r="A76" s="8" t="s">
        <v>227</v>
      </c>
      <c r="B76" s="5">
        <v>30</v>
      </c>
      <c r="C76" s="27">
        <v>2.2999999999999998</v>
      </c>
      <c r="D76" s="27">
        <v>2.9</v>
      </c>
      <c r="E76" s="27">
        <v>22.3</v>
      </c>
      <c r="F76" s="27">
        <v>125.1</v>
      </c>
      <c r="G76" s="4" t="s">
        <v>64</v>
      </c>
    </row>
    <row r="77" spans="1:7" ht="12.2" customHeight="1">
      <c r="A77" s="9" t="s">
        <v>39</v>
      </c>
      <c r="B77" s="6">
        <f>SUM(B73:B76)</f>
        <v>350</v>
      </c>
      <c r="C77" s="24">
        <f t="shared" ref="C77:F77" si="8">SUM(C73:C76)</f>
        <v>13.399999999999999</v>
      </c>
      <c r="D77" s="24">
        <f t="shared" si="8"/>
        <v>13.9</v>
      </c>
      <c r="E77" s="24">
        <f t="shared" si="8"/>
        <v>47.5</v>
      </c>
      <c r="F77" s="24">
        <f t="shared" si="8"/>
        <v>351.79999999999995</v>
      </c>
      <c r="G77" s="1"/>
    </row>
    <row r="78" spans="1:7" ht="28.35" customHeight="1">
      <c r="A78" s="182" t="s">
        <v>347</v>
      </c>
      <c r="B78" s="182"/>
      <c r="C78" s="182"/>
      <c r="D78" s="182"/>
      <c r="E78" s="182"/>
      <c r="F78" s="182"/>
      <c r="G78" s="182"/>
    </row>
    <row r="79" spans="1:7" ht="13.35" customHeight="1">
      <c r="A79" s="184" t="s">
        <v>1</v>
      </c>
      <c r="B79" s="188" t="s">
        <v>2</v>
      </c>
      <c r="C79" s="189" t="s">
        <v>3</v>
      </c>
      <c r="D79" s="189"/>
      <c r="E79" s="189"/>
      <c r="F79" s="190" t="s">
        <v>4</v>
      </c>
      <c r="G79" s="188" t="s">
        <v>7</v>
      </c>
    </row>
    <row r="80" spans="1:7" ht="26.65" customHeight="1">
      <c r="A80" s="184"/>
      <c r="B80" s="188"/>
      <c r="C80" s="24" t="s">
        <v>9</v>
      </c>
      <c r="D80" s="24" t="s">
        <v>10</v>
      </c>
      <c r="E80" s="24" t="s">
        <v>11</v>
      </c>
      <c r="F80" s="190"/>
      <c r="G80" s="188"/>
    </row>
    <row r="81" spans="1:7" ht="14.65" customHeight="1">
      <c r="A81" s="181" t="s">
        <v>51</v>
      </c>
      <c r="B81" s="181"/>
      <c r="C81" s="181"/>
      <c r="D81" s="181"/>
      <c r="E81" s="181"/>
      <c r="F81" s="181"/>
      <c r="G81" s="181"/>
    </row>
    <row r="82" spans="1:7" ht="12.2" customHeight="1">
      <c r="A82" s="8" t="s">
        <v>279</v>
      </c>
      <c r="B82" s="5">
        <v>150</v>
      </c>
      <c r="C82" s="27">
        <v>8.8000000000000007</v>
      </c>
      <c r="D82" s="27">
        <v>13.4</v>
      </c>
      <c r="E82" s="27">
        <v>24.9</v>
      </c>
      <c r="F82" s="27">
        <v>262.10000000000002</v>
      </c>
      <c r="G82" s="4" t="s">
        <v>142</v>
      </c>
    </row>
    <row r="83" spans="1:7" ht="12.2" customHeight="1">
      <c r="A83" s="8" t="s">
        <v>135</v>
      </c>
      <c r="B83" s="5">
        <v>180</v>
      </c>
      <c r="C83" s="27">
        <v>0.1</v>
      </c>
      <c r="D83" s="27">
        <v>0.1</v>
      </c>
      <c r="E83" s="27">
        <v>13.9</v>
      </c>
      <c r="F83" s="27">
        <v>58.2</v>
      </c>
      <c r="G83" s="4" t="s">
        <v>136</v>
      </c>
    </row>
    <row r="84" spans="1:7" ht="12.2" customHeight="1">
      <c r="A84" s="8" t="s">
        <v>37</v>
      </c>
      <c r="B84" s="5">
        <v>20</v>
      </c>
      <c r="C84" s="27">
        <v>1.1000000000000001</v>
      </c>
      <c r="D84" s="27">
        <v>0.2</v>
      </c>
      <c r="E84" s="27">
        <v>9.9</v>
      </c>
      <c r="F84" s="27">
        <v>46</v>
      </c>
      <c r="G84" s="4"/>
    </row>
    <row r="85" spans="1:7" ht="12.2" customHeight="1">
      <c r="A85" s="9" t="s">
        <v>39</v>
      </c>
      <c r="B85" s="6">
        <f>SUM(B82:B84)</f>
        <v>350</v>
      </c>
      <c r="C85" s="24">
        <f t="shared" ref="C85:F85" si="9">SUM(C82:C84)</f>
        <v>10</v>
      </c>
      <c r="D85" s="24">
        <f t="shared" si="9"/>
        <v>13.7</v>
      </c>
      <c r="E85" s="24">
        <f t="shared" si="9"/>
        <v>48.699999999999996</v>
      </c>
      <c r="F85" s="24">
        <f t="shared" si="9"/>
        <v>366.3</v>
      </c>
      <c r="G85" s="1"/>
    </row>
    <row r="86" spans="1:7" ht="21.6" customHeight="1">
      <c r="A86" s="11"/>
      <c r="B86" s="11"/>
      <c r="C86" s="28"/>
      <c r="D86" s="28"/>
      <c r="E86" s="28"/>
      <c r="F86" s="28"/>
      <c r="G86" s="12"/>
    </row>
    <row r="87" spans="1:7" ht="21.6" customHeight="1">
      <c r="A87" s="11"/>
      <c r="B87" s="11"/>
      <c r="C87" s="28"/>
      <c r="D87" s="28"/>
      <c r="E87" s="28"/>
      <c r="F87" s="28"/>
      <c r="G87" s="12"/>
    </row>
    <row r="88" spans="1:7" ht="14.1" customHeight="1">
      <c r="A88" s="183"/>
      <c r="B88" s="183"/>
      <c r="C88" s="183"/>
      <c r="D88" s="183"/>
      <c r="E88" s="183"/>
      <c r="F88" s="183"/>
    </row>
    <row r="89" spans="1:7" ht="13.35" customHeight="1">
      <c r="A89" s="184" t="s">
        <v>1</v>
      </c>
      <c r="B89" s="185"/>
      <c r="C89" s="176" t="s">
        <v>348</v>
      </c>
      <c r="D89" s="178" t="s">
        <v>3</v>
      </c>
      <c r="E89" s="179"/>
      <c r="F89" s="180"/>
      <c r="G89" s="186" t="s">
        <v>4</v>
      </c>
    </row>
    <row r="90" spans="1:7" ht="26.65" customHeight="1">
      <c r="A90" s="184"/>
      <c r="B90" s="185"/>
      <c r="C90" s="177"/>
      <c r="D90" s="25" t="s">
        <v>10</v>
      </c>
      <c r="E90" s="25" t="s">
        <v>11</v>
      </c>
      <c r="F90" s="25"/>
      <c r="G90" s="187"/>
    </row>
    <row r="91" spans="1:7" ht="13.5">
      <c r="A91" s="10" t="s">
        <v>283</v>
      </c>
      <c r="B91" s="13"/>
      <c r="C91" s="29">
        <f>B85+B77+B68+B60+B53+B44+B36+B27+B19+B11</f>
        <v>3770</v>
      </c>
      <c r="D91" s="29">
        <f t="shared" ref="D91:G91" si="10">C85+C77+C68+C60+C53+C44+C36+C27+C19+C11</f>
        <v>126.5</v>
      </c>
      <c r="E91" s="29">
        <f t="shared" si="10"/>
        <v>135.05000000000001</v>
      </c>
      <c r="F91" s="29">
        <f t="shared" si="10"/>
        <v>496.2</v>
      </c>
      <c r="G91" s="29">
        <f t="shared" si="10"/>
        <v>3713.8</v>
      </c>
    </row>
    <row r="92" spans="1:7" ht="13.5">
      <c r="A92" s="10" t="s">
        <v>284</v>
      </c>
      <c r="B92" s="13"/>
      <c r="C92" s="29">
        <f>C91/10</f>
        <v>377</v>
      </c>
      <c r="D92" s="29">
        <f t="shared" ref="D92:G92" si="11">D91/10</f>
        <v>12.65</v>
      </c>
      <c r="E92" s="29">
        <f t="shared" si="11"/>
        <v>13.505000000000001</v>
      </c>
      <c r="F92" s="29">
        <f t="shared" si="11"/>
        <v>49.62</v>
      </c>
      <c r="G92" s="29">
        <f t="shared" si="11"/>
        <v>371.38</v>
      </c>
    </row>
    <row r="93" spans="1:7" ht="27">
      <c r="A93" s="10" t="s">
        <v>285</v>
      </c>
      <c r="B93" s="13"/>
      <c r="C93" s="29"/>
      <c r="D93" s="29">
        <v>1</v>
      </c>
      <c r="E93" s="29">
        <v>1</v>
      </c>
      <c r="F93" s="29">
        <v>4</v>
      </c>
      <c r="G93" s="13"/>
    </row>
  </sheetData>
  <mergeCells count="78">
    <mergeCell ref="A15:G15"/>
    <mergeCell ref="A21:G21"/>
    <mergeCell ref="A13:A14"/>
    <mergeCell ref="B13:B14"/>
    <mergeCell ref="C13:E13"/>
    <mergeCell ref="F13:F14"/>
    <mergeCell ref="G13:G14"/>
    <mergeCell ref="A22:A23"/>
    <mergeCell ref="B22:B23"/>
    <mergeCell ref="C22:E22"/>
    <mergeCell ref="F22:F23"/>
    <mergeCell ref="G22:G23"/>
    <mergeCell ref="A32:G32"/>
    <mergeCell ref="A37:G37"/>
    <mergeCell ref="A30:A31"/>
    <mergeCell ref="B30:B31"/>
    <mergeCell ref="C30:E30"/>
    <mergeCell ref="F30:F31"/>
    <mergeCell ref="G30:G31"/>
    <mergeCell ref="A55:A56"/>
    <mergeCell ref="B55:B56"/>
    <mergeCell ref="C55:E55"/>
    <mergeCell ref="F55:F56"/>
    <mergeCell ref="G55:G56"/>
    <mergeCell ref="A69:G69"/>
    <mergeCell ref="A62:A63"/>
    <mergeCell ref="B62:B63"/>
    <mergeCell ref="C62:E62"/>
    <mergeCell ref="F62:F63"/>
    <mergeCell ref="G62:G63"/>
    <mergeCell ref="G79:G80"/>
    <mergeCell ref="A70:A71"/>
    <mergeCell ref="B70:B71"/>
    <mergeCell ref="C70:E70"/>
    <mergeCell ref="F70:F71"/>
    <mergeCell ref="G70:G71"/>
    <mergeCell ref="C1:G1"/>
    <mergeCell ref="A3:G3"/>
    <mergeCell ref="A4:G4"/>
    <mergeCell ref="A7:G7"/>
    <mergeCell ref="A12:G12"/>
    <mergeCell ref="A5:A6"/>
    <mergeCell ref="B5:B6"/>
    <mergeCell ref="C5:E5"/>
    <mergeCell ref="F5:F6"/>
    <mergeCell ref="G5:G6"/>
    <mergeCell ref="A45:G45"/>
    <mergeCell ref="A48:G48"/>
    <mergeCell ref="A54:G54"/>
    <mergeCell ref="A40:G40"/>
    <mergeCell ref="A24:G24"/>
    <mergeCell ref="A29:G29"/>
    <mergeCell ref="A46:A47"/>
    <mergeCell ref="B46:B47"/>
    <mergeCell ref="C46:E46"/>
    <mergeCell ref="F46:F47"/>
    <mergeCell ref="G46:G47"/>
    <mergeCell ref="A38:A39"/>
    <mergeCell ref="B38:B39"/>
    <mergeCell ref="C38:E38"/>
    <mergeCell ref="F38:F39"/>
    <mergeCell ref="G38:G39"/>
    <mergeCell ref="C89:C90"/>
    <mergeCell ref="D89:F89"/>
    <mergeCell ref="A72:G72"/>
    <mergeCell ref="A78:G78"/>
    <mergeCell ref="A57:G57"/>
    <mergeCell ref="A61:G61"/>
    <mergeCell ref="A64:G64"/>
    <mergeCell ref="A88:F88"/>
    <mergeCell ref="A89:A90"/>
    <mergeCell ref="B89:B90"/>
    <mergeCell ref="G89:G90"/>
    <mergeCell ref="A81:G81"/>
    <mergeCell ref="A79:A80"/>
    <mergeCell ref="B79:B80"/>
    <mergeCell ref="C79:E79"/>
    <mergeCell ref="F79:F80"/>
  </mergeCells>
  <pageMargins left="0.7" right="0.7" top="0.75" bottom="0.75" header="0.3" footer="0.3"/>
  <pageSetup paperSize="9" scale="8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I29"/>
  <sheetViews>
    <sheetView workbookViewId="0">
      <selection activeCell="D20" sqref="D20"/>
    </sheetView>
  </sheetViews>
  <sheetFormatPr defaultColWidth="57.6640625" defaultRowHeight="10.5"/>
  <cols>
    <col min="2" max="2" width="18.5" style="83" customWidth="1"/>
    <col min="3" max="3" width="25.5" style="95" customWidth="1"/>
    <col min="4" max="4" width="22.1640625" style="95" customWidth="1"/>
    <col min="5" max="5" width="23" style="95" customWidth="1"/>
    <col min="6" max="6" width="35.33203125" style="95" customWidth="1"/>
  </cols>
  <sheetData>
    <row r="1" spans="1:1023" ht="18.75">
      <c r="A1" s="33"/>
      <c r="B1" s="73"/>
      <c r="C1" s="203" t="s">
        <v>3</v>
      </c>
      <c r="D1" s="203"/>
      <c r="E1" s="203"/>
      <c r="F1" s="204" t="s">
        <v>4</v>
      </c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2"/>
    </row>
    <row r="2" spans="1:1023" ht="14.25">
      <c r="A2" s="36" t="s">
        <v>297</v>
      </c>
      <c r="B2" s="74"/>
      <c r="C2" s="84" t="s">
        <v>9</v>
      </c>
      <c r="D2" s="84" t="s">
        <v>10</v>
      </c>
      <c r="E2" s="84" t="s">
        <v>11</v>
      </c>
      <c r="F2" s="205"/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2"/>
    </row>
    <row r="3" spans="1:1023" ht="14.25">
      <c r="A3" s="36" t="s">
        <v>297</v>
      </c>
      <c r="B3" s="74"/>
      <c r="C3" s="84">
        <v>90</v>
      </c>
      <c r="D3" s="84">
        <v>92</v>
      </c>
      <c r="E3" s="84">
        <v>383</v>
      </c>
      <c r="F3" s="84">
        <v>2720</v>
      </c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2"/>
    </row>
    <row r="4" spans="1:1023" ht="12.75">
      <c r="A4" s="37" t="s">
        <v>298</v>
      </c>
      <c r="B4" s="75"/>
      <c r="C4" s="85">
        <f>C12+C20+C27</f>
        <v>65.13636363636364</v>
      </c>
      <c r="D4" s="85">
        <f t="shared" ref="D4:F4" si="0">D12+D20+D27</f>
        <v>66.504787878787866</v>
      </c>
      <c r="E4" s="85">
        <f t="shared" si="0"/>
        <v>258.23160606060605</v>
      </c>
      <c r="F4" s="85">
        <f t="shared" si="0"/>
        <v>1900.4368181818186</v>
      </c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2"/>
    </row>
    <row r="5" spans="1:1023" ht="15.75">
      <c r="A5" s="38" t="s">
        <v>299</v>
      </c>
      <c r="B5" s="76"/>
      <c r="C5" s="86">
        <v>1</v>
      </c>
      <c r="D5" s="87">
        <v>1</v>
      </c>
      <c r="E5" s="87">
        <v>4.0427684590287951</v>
      </c>
      <c r="F5" s="87"/>
      <c r="G5" s="39"/>
      <c r="H5" s="40"/>
      <c r="I5" s="40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2"/>
    </row>
    <row r="6" spans="1:1023" ht="15.75">
      <c r="A6" s="43" t="s">
        <v>300</v>
      </c>
      <c r="B6" s="77"/>
      <c r="C6" s="88">
        <f>C4*100/C3</f>
        <v>72.373737373737384</v>
      </c>
      <c r="D6" s="88">
        <f t="shared" ref="D6:F6" si="1">D4*100/D3</f>
        <v>72.287812911725936</v>
      </c>
      <c r="E6" s="88">
        <f t="shared" si="1"/>
        <v>67.423395838278353</v>
      </c>
      <c r="F6" s="88">
        <f t="shared" si="1"/>
        <v>69.869000668449218</v>
      </c>
      <c r="G6" s="44"/>
      <c r="H6" s="45"/>
      <c r="I6" s="4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2"/>
    </row>
    <row r="7" spans="1:1023" ht="15.75">
      <c r="A7" s="46"/>
      <c r="B7" s="78"/>
      <c r="C7" s="89"/>
      <c r="D7" s="90"/>
      <c r="E7" s="90"/>
      <c r="F7" s="90"/>
      <c r="G7" s="44"/>
      <c r="H7" s="45"/>
      <c r="I7" s="4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2"/>
    </row>
    <row r="8" spans="1:1023" ht="15.75">
      <c r="A8" s="46"/>
      <c r="B8" s="78"/>
      <c r="C8" s="89"/>
      <c r="D8" s="90"/>
      <c r="E8" s="90"/>
      <c r="F8" s="90"/>
      <c r="G8" s="44"/>
      <c r="H8" s="45"/>
      <c r="I8" s="4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2"/>
    </row>
    <row r="9" spans="1:1023" ht="15">
      <c r="A9" s="194" t="s">
        <v>301</v>
      </c>
      <c r="B9" s="196" t="s">
        <v>302</v>
      </c>
      <c r="C9" s="198" t="s">
        <v>3</v>
      </c>
      <c r="D9" s="198"/>
      <c r="E9" s="198"/>
      <c r="F9" s="198" t="s">
        <v>4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8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</row>
    <row r="10" spans="1:1023" ht="15">
      <c r="A10" s="195"/>
      <c r="B10" s="197"/>
      <c r="C10" s="91" t="s">
        <v>9</v>
      </c>
      <c r="D10" s="91" t="s">
        <v>10</v>
      </c>
      <c r="E10" s="91" t="s">
        <v>11</v>
      </c>
      <c r="F10" s="199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8"/>
      <c r="U10" s="4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</row>
    <row r="11" spans="1:1023" ht="15">
      <c r="A11" s="50" t="s">
        <v>283</v>
      </c>
      <c r="B11" s="79">
        <f>ЗАВТРАКИ!C114</f>
        <v>6015</v>
      </c>
      <c r="C11" s="92">
        <f>ЗАВТРАКИ!D114</f>
        <v>217.39393939393941</v>
      </c>
      <c r="D11" s="92">
        <f>ЗАВТРАКИ!E114</f>
        <v>217.18121212121213</v>
      </c>
      <c r="E11" s="92">
        <f>ЗАВТРАКИ!F114</f>
        <v>855.90606060606058</v>
      </c>
      <c r="F11" s="92">
        <f>ЗАВТРАКИ!G114</f>
        <v>6387.4681818181825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  <c r="U11" s="52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3"/>
      <c r="PX11" s="53"/>
      <c r="PY11" s="53"/>
      <c r="PZ11" s="53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3"/>
      <c r="QN11" s="53"/>
      <c r="QO11" s="53"/>
      <c r="QP11" s="53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3"/>
      <c r="RD11" s="53"/>
      <c r="RE11" s="53"/>
      <c r="RF11" s="53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3"/>
      <c r="RT11" s="53"/>
      <c r="RU11" s="53"/>
      <c r="RV11" s="53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3"/>
      <c r="SJ11" s="53"/>
      <c r="SK11" s="53"/>
      <c r="SL11" s="53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3"/>
      <c r="SZ11" s="53"/>
      <c r="TA11" s="53"/>
      <c r="TB11" s="53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3"/>
      <c r="TP11" s="53"/>
      <c r="TQ11" s="53"/>
      <c r="TR11" s="53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3"/>
      <c r="UF11" s="53"/>
      <c r="UG11" s="53"/>
      <c r="UH11" s="53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3"/>
      <c r="UV11" s="53"/>
      <c r="UW11" s="53"/>
      <c r="UX11" s="53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3"/>
      <c r="VL11" s="53"/>
      <c r="VM11" s="53"/>
      <c r="VN11" s="53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3"/>
      <c r="WB11" s="53"/>
      <c r="WC11" s="53"/>
      <c r="WD11" s="53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3"/>
      <c r="WR11" s="53"/>
      <c r="WS11" s="53"/>
      <c r="WT11" s="53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3"/>
      <c r="XH11" s="53"/>
      <c r="XI11" s="53"/>
      <c r="XJ11" s="53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3"/>
      <c r="XX11" s="53"/>
      <c r="XY11" s="53"/>
      <c r="XZ11" s="53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3"/>
      <c r="YN11" s="53"/>
      <c r="YO11" s="53"/>
      <c r="YP11" s="53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3"/>
      <c r="ZD11" s="53"/>
      <c r="ZE11" s="53"/>
      <c r="ZF11" s="53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3"/>
      <c r="ZT11" s="53"/>
      <c r="ZU11" s="53"/>
      <c r="ZV11" s="53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3"/>
      <c r="AAJ11" s="53"/>
      <c r="AAK11" s="53"/>
      <c r="AAL11" s="53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3"/>
      <c r="AAZ11" s="53"/>
      <c r="ABA11" s="53"/>
      <c r="ABB11" s="53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3"/>
      <c r="ABP11" s="53"/>
      <c r="ABQ11" s="53"/>
      <c r="ABR11" s="53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3"/>
      <c r="ACF11" s="53"/>
      <c r="ACG11" s="53"/>
      <c r="ACH11" s="53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3"/>
      <c r="ACV11" s="53"/>
      <c r="ACW11" s="53"/>
      <c r="ACX11" s="53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3"/>
      <c r="ADL11" s="53"/>
      <c r="ADM11" s="53"/>
      <c r="ADN11" s="53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3"/>
      <c r="AEB11" s="53"/>
      <c r="AEC11" s="53"/>
      <c r="AED11" s="53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3"/>
      <c r="AER11" s="53"/>
      <c r="AES11" s="53"/>
      <c r="AET11" s="53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3"/>
      <c r="AFH11" s="53"/>
      <c r="AFI11" s="53"/>
      <c r="AFJ11" s="53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3"/>
      <c r="AFX11" s="53"/>
      <c r="AFY11" s="53"/>
      <c r="AFZ11" s="53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3"/>
      <c r="AGN11" s="53"/>
      <c r="AGO11" s="53"/>
      <c r="AGP11" s="53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3"/>
      <c r="AHD11" s="53"/>
      <c r="AHE11" s="53"/>
      <c r="AHF11" s="53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3"/>
      <c r="AHT11" s="53"/>
      <c r="AHU11" s="53"/>
      <c r="AHV11" s="53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3"/>
      <c r="AIJ11" s="53"/>
      <c r="AIK11" s="53"/>
      <c r="AIL11" s="53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3"/>
      <c r="AIZ11" s="53"/>
      <c r="AJA11" s="53"/>
      <c r="AJB11" s="53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3"/>
      <c r="AJP11" s="53"/>
      <c r="AJQ11" s="53"/>
      <c r="AJR11" s="53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3"/>
      <c r="AKF11" s="53"/>
      <c r="AKG11" s="53"/>
      <c r="AKH11" s="53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3"/>
      <c r="AKV11" s="53"/>
      <c r="AKW11" s="53"/>
      <c r="AKX11" s="53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3"/>
      <c r="ALL11" s="53"/>
      <c r="ALM11" s="53"/>
      <c r="ALN11" s="53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3"/>
      <c r="AMB11" s="53"/>
      <c r="AMC11" s="53"/>
      <c r="AMD11" s="53"/>
      <c r="AME11" s="53"/>
      <c r="AMF11" s="53"/>
      <c r="AMG11" s="53"/>
      <c r="AMH11" s="53"/>
      <c r="AMI11" s="53"/>
    </row>
    <row r="12" spans="1:1023" ht="15">
      <c r="A12" s="50" t="s">
        <v>284</v>
      </c>
      <c r="B12" s="79">
        <f>B11/10</f>
        <v>601.5</v>
      </c>
      <c r="C12" s="92">
        <f>C11/10</f>
        <v>21.739393939393942</v>
      </c>
      <c r="D12" s="92">
        <f t="shared" ref="D12:F12" si="2">D11/10</f>
        <v>21.718121212121211</v>
      </c>
      <c r="E12" s="92">
        <f t="shared" si="2"/>
        <v>85.590606060606063</v>
      </c>
      <c r="F12" s="92">
        <f t="shared" si="2"/>
        <v>638.7468181818183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2"/>
      <c r="U12" s="5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</row>
    <row r="13" spans="1:1023" ht="15.75">
      <c r="A13" s="38" t="s">
        <v>299</v>
      </c>
      <c r="B13" s="77"/>
      <c r="C13" s="88">
        <v>1</v>
      </c>
      <c r="D13" s="93">
        <v>1</v>
      </c>
      <c r="E13" s="93">
        <v>4.2840622362341492</v>
      </c>
      <c r="F13" s="93"/>
      <c r="G13" s="44"/>
      <c r="H13" s="45"/>
      <c r="I13" s="45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31"/>
    </row>
    <row r="14" spans="1:1023" ht="15.75">
      <c r="A14" s="43" t="s">
        <v>300</v>
      </c>
      <c r="B14" s="80"/>
      <c r="C14" s="94">
        <f>C12*100/C3</f>
        <v>24.154882154882156</v>
      </c>
      <c r="D14" s="94">
        <f t="shared" ref="D14:F14" si="3">D12*100/D3</f>
        <v>23.606653491436099</v>
      </c>
      <c r="E14" s="94">
        <f t="shared" si="3"/>
        <v>22.347416726006806</v>
      </c>
      <c r="F14" s="94">
        <f t="shared" si="3"/>
        <v>23.48333890374332</v>
      </c>
      <c r="G14" s="44"/>
      <c r="H14" s="45"/>
      <c r="I14" s="45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31"/>
    </row>
    <row r="17" spans="1:1023" ht="15">
      <c r="A17" s="194" t="s">
        <v>303</v>
      </c>
      <c r="B17" s="196" t="s">
        <v>302</v>
      </c>
      <c r="C17" s="198" t="s">
        <v>3</v>
      </c>
      <c r="D17" s="198"/>
      <c r="E17" s="198"/>
      <c r="F17" s="198" t="s">
        <v>4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48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49"/>
      <c r="JA17" s="49"/>
      <c r="JB17" s="49"/>
      <c r="JC17" s="49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49"/>
      <c r="KC17" s="49"/>
      <c r="KD17" s="49"/>
      <c r="KE17" s="49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49"/>
      <c r="KQ17" s="49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49"/>
      <c r="LE17" s="49"/>
      <c r="LF17" s="49"/>
      <c r="LG17" s="49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49"/>
      <c r="LS17" s="49"/>
      <c r="LT17" s="49"/>
      <c r="LU17" s="49"/>
      <c r="LV17" s="49"/>
      <c r="LW17" s="49"/>
      <c r="LX17" s="49"/>
      <c r="LY17" s="49"/>
      <c r="LZ17" s="49"/>
      <c r="MA17" s="49"/>
      <c r="MB17" s="49"/>
      <c r="MC17" s="49"/>
      <c r="MD17" s="49"/>
      <c r="ME17" s="49"/>
      <c r="MF17" s="49"/>
      <c r="MG17" s="49"/>
      <c r="MH17" s="49"/>
      <c r="MI17" s="49"/>
      <c r="MJ17" s="49"/>
      <c r="MK17" s="49"/>
      <c r="ML17" s="49"/>
      <c r="MM17" s="49"/>
      <c r="MN17" s="49"/>
      <c r="MO17" s="49"/>
      <c r="MP17" s="49"/>
      <c r="MQ17" s="49"/>
      <c r="MR17" s="49"/>
      <c r="MS17" s="49"/>
      <c r="MT17" s="49"/>
      <c r="MU17" s="49"/>
      <c r="MV17" s="49"/>
      <c r="MW17" s="49"/>
      <c r="MX17" s="49"/>
      <c r="MY17" s="49"/>
      <c r="MZ17" s="49"/>
      <c r="NA17" s="49"/>
      <c r="NB17" s="49"/>
      <c r="NC17" s="49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49"/>
      <c r="NW17" s="49"/>
      <c r="NX17" s="49"/>
      <c r="NY17" s="49"/>
      <c r="NZ17" s="49"/>
      <c r="OA17" s="49"/>
      <c r="OB17" s="49"/>
      <c r="OC17" s="49"/>
      <c r="OD17" s="49"/>
      <c r="OE17" s="49"/>
      <c r="OF17" s="49"/>
      <c r="OG17" s="49"/>
      <c r="OH17" s="49"/>
      <c r="OI17" s="49"/>
      <c r="OJ17" s="49"/>
      <c r="OK17" s="49"/>
      <c r="OL17" s="49"/>
      <c r="OM17" s="49"/>
      <c r="ON17" s="49"/>
      <c r="OO17" s="49"/>
      <c r="OP17" s="49"/>
      <c r="OQ17" s="49"/>
      <c r="OR17" s="49"/>
      <c r="OS17" s="49"/>
      <c r="OT17" s="49"/>
      <c r="OU17" s="49"/>
      <c r="OV17" s="49"/>
      <c r="OW17" s="49"/>
      <c r="OX17" s="49"/>
      <c r="OY17" s="49"/>
      <c r="OZ17" s="49"/>
      <c r="PA17" s="49"/>
      <c r="PB17" s="49"/>
      <c r="PC17" s="49"/>
      <c r="PD17" s="49"/>
      <c r="PE17" s="49"/>
      <c r="PF17" s="49"/>
      <c r="PG17" s="49"/>
      <c r="PH17" s="49"/>
      <c r="PI17" s="49"/>
      <c r="PJ17" s="49"/>
      <c r="PK17" s="49"/>
      <c r="PL17" s="49"/>
      <c r="PM17" s="49"/>
      <c r="PN17" s="49"/>
      <c r="PO17" s="49"/>
      <c r="PP17" s="49"/>
      <c r="PQ17" s="49"/>
      <c r="PR17" s="49"/>
      <c r="PS17" s="49"/>
      <c r="PT17" s="49"/>
      <c r="PU17" s="49"/>
      <c r="PV17" s="49"/>
      <c r="PW17" s="49"/>
      <c r="PX17" s="49"/>
      <c r="PY17" s="49"/>
      <c r="PZ17" s="49"/>
      <c r="QA17" s="49"/>
      <c r="QB17" s="49"/>
      <c r="QC17" s="49"/>
      <c r="QD17" s="49"/>
      <c r="QE17" s="49"/>
      <c r="QF17" s="49"/>
      <c r="QG17" s="49"/>
      <c r="QH17" s="49"/>
      <c r="QI17" s="49"/>
      <c r="QJ17" s="49"/>
      <c r="QK17" s="49"/>
      <c r="QL17" s="49"/>
      <c r="QM17" s="49"/>
      <c r="QN17" s="49"/>
      <c r="QO17" s="49"/>
      <c r="QP17" s="49"/>
      <c r="QQ17" s="49"/>
      <c r="QR17" s="49"/>
      <c r="QS17" s="49"/>
      <c r="QT17" s="49"/>
      <c r="QU17" s="49"/>
      <c r="QV17" s="49"/>
      <c r="QW17" s="49"/>
      <c r="QX17" s="49"/>
      <c r="QY17" s="49"/>
      <c r="QZ17" s="49"/>
      <c r="RA17" s="49"/>
      <c r="RB17" s="49"/>
      <c r="RC17" s="49"/>
      <c r="RD17" s="49"/>
      <c r="RE17" s="49"/>
      <c r="RF17" s="49"/>
      <c r="RG17" s="49"/>
      <c r="RH17" s="49"/>
      <c r="RI17" s="49"/>
      <c r="RJ17" s="49"/>
      <c r="RK17" s="49"/>
      <c r="RL17" s="49"/>
      <c r="RM17" s="49"/>
      <c r="RN17" s="49"/>
      <c r="RO17" s="49"/>
      <c r="RP17" s="49"/>
      <c r="RQ17" s="49"/>
      <c r="RR17" s="49"/>
      <c r="RS17" s="49"/>
      <c r="RT17" s="49"/>
      <c r="RU17" s="49"/>
      <c r="RV17" s="49"/>
      <c r="RW17" s="49"/>
      <c r="RX17" s="49"/>
      <c r="RY17" s="49"/>
      <c r="RZ17" s="49"/>
      <c r="SA17" s="49"/>
      <c r="SB17" s="49"/>
      <c r="SC17" s="49"/>
      <c r="SD17" s="49"/>
      <c r="SE17" s="49"/>
      <c r="SF17" s="49"/>
      <c r="SG17" s="49"/>
      <c r="SH17" s="49"/>
      <c r="SI17" s="49"/>
      <c r="SJ17" s="49"/>
      <c r="SK17" s="49"/>
      <c r="SL17" s="49"/>
      <c r="SM17" s="49"/>
      <c r="SN17" s="49"/>
      <c r="SO17" s="49"/>
      <c r="SP17" s="49"/>
      <c r="SQ17" s="49"/>
      <c r="SR17" s="49"/>
      <c r="SS17" s="49"/>
      <c r="ST17" s="49"/>
      <c r="SU17" s="49"/>
      <c r="SV17" s="49"/>
      <c r="SW17" s="49"/>
      <c r="SX17" s="49"/>
      <c r="SY17" s="49"/>
      <c r="SZ17" s="49"/>
      <c r="TA17" s="49"/>
      <c r="TB17" s="49"/>
      <c r="TC17" s="49"/>
      <c r="TD17" s="49"/>
      <c r="TE17" s="49"/>
      <c r="TF17" s="49"/>
      <c r="TG17" s="49"/>
      <c r="TH17" s="49"/>
      <c r="TI17" s="49"/>
      <c r="TJ17" s="49"/>
      <c r="TK17" s="49"/>
      <c r="TL17" s="49"/>
      <c r="TM17" s="49"/>
      <c r="TN17" s="49"/>
      <c r="TO17" s="49"/>
      <c r="TP17" s="49"/>
      <c r="TQ17" s="49"/>
      <c r="TR17" s="49"/>
      <c r="TS17" s="49"/>
      <c r="TT17" s="49"/>
      <c r="TU17" s="49"/>
      <c r="TV17" s="49"/>
      <c r="TW17" s="49"/>
      <c r="TX17" s="49"/>
      <c r="TY17" s="49"/>
      <c r="TZ17" s="49"/>
      <c r="UA17" s="49"/>
      <c r="UB17" s="49"/>
      <c r="UC17" s="49"/>
      <c r="UD17" s="49"/>
      <c r="UE17" s="49"/>
      <c r="UF17" s="49"/>
      <c r="UG17" s="49"/>
      <c r="UH17" s="49"/>
      <c r="UI17" s="49"/>
      <c r="UJ17" s="49"/>
      <c r="UK17" s="49"/>
      <c r="UL17" s="49"/>
      <c r="UM17" s="49"/>
      <c r="UN17" s="49"/>
      <c r="UO17" s="49"/>
      <c r="UP17" s="49"/>
      <c r="UQ17" s="49"/>
      <c r="UR17" s="49"/>
      <c r="US17" s="49"/>
      <c r="UT17" s="49"/>
      <c r="UU17" s="49"/>
      <c r="UV17" s="49"/>
      <c r="UW17" s="49"/>
      <c r="UX17" s="49"/>
      <c r="UY17" s="49"/>
      <c r="UZ17" s="49"/>
      <c r="VA17" s="49"/>
      <c r="VB17" s="49"/>
      <c r="VC17" s="49"/>
      <c r="VD17" s="49"/>
      <c r="VE17" s="49"/>
      <c r="VF17" s="49"/>
      <c r="VG17" s="49"/>
      <c r="VH17" s="49"/>
      <c r="VI17" s="49"/>
      <c r="VJ17" s="49"/>
      <c r="VK17" s="49"/>
      <c r="VL17" s="49"/>
      <c r="VM17" s="49"/>
      <c r="VN17" s="49"/>
      <c r="VO17" s="49"/>
      <c r="VP17" s="49"/>
      <c r="VQ17" s="49"/>
      <c r="VR17" s="49"/>
      <c r="VS17" s="49"/>
      <c r="VT17" s="49"/>
      <c r="VU17" s="49"/>
      <c r="VV17" s="49"/>
      <c r="VW17" s="49"/>
      <c r="VX17" s="49"/>
      <c r="VY17" s="49"/>
      <c r="VZ17" s="49"/>
      <c r="WA17" s="49"/>
      <c r="WB17" s="49"/>
      <c r="WC17" s="49"/>
      <c r="WD17" s="49"/>
      <c r="WE17" s="49"/>
      <c r="WF17" s="49"/>
      <c r="WG17" s="49"/>
      <c r="WH17" s="49"/>
      <c r="WI17" s="49"/>
      <c r="WJ17" s="49"/>
      <c r="WK17" s="49"/>
      <c r="WL17" s="49"/>
      <c r="WM17" s="49"/>
      <c r="WN17" s="49"/>
      <c r="WO17" s="49"/>
      <c r="WP17" s="49"/>
      <c r="WQ17" s="49"/>
      <c r="WR17" s="49"/>
      <c r="WS17" s="49"/>
      <c r="WT17" s="49"/>
      <c r="WU17" s="49"/>
      <c r="WV17" s="49"/>
      <c r="WW17" s="49"/>
      <c r="WX17" s="49"/>
      <c r="WY17" s="49"/>
      <c r="WZ17" s="49"/>
      <c r="XA17" s="49"/>
      <c r="XB17" s="49"/>
      <c r="XC17" s="49"/>
      <c r="XD17" s="49"/>
      <c r="XE17" s="49"/>
      <c r="XF17" s="49"/>
      <c r="XG17" s="49"/>
      <c r="XH17" s="49"/>
      <c r="XI17" s="49"/>
      <c r="XJ17" s="49"/>
      <c r="XK17" s="49"/>
      <c r="XL17" s="49"/>
      <c r="XM17" s="49"/>
      <c r="XN17" s="49"/>
      <c r="XO17" s="49"/>
      <c r="XP17" s="49"/>
      <c r="XQ17" s="49"/>
      <c r="XR17" s="49"/>
      <c r="XS17" s="49"/>
      <c r="XT17" s="49"/>
      <c r="XU17" s="49"/>
      <c r="XV17" s="49"/>
      <c r="XW17" s="49"/>
      <c r="XX17" s="49"/>
      <c r="XY17" s="49"/>
      <c r="XZ17" s="49"/>
      <c r="YA17" s="49"/>
      <c r="YB17" s="49"/>
      <c r="YC17" s="49"/>
      <c r="YD17" s="49"/>
      <c r="YE17" s="49"/>
      <c r="YF17" s="49"/>
      <c r="YG17" s="49"/>
      <c r="YH17" s="49"/>
      <c r="YI17" s="49"/>
      <c r="YJ17" s="49"/>
      <c r="YK17" s="49"/>
      <c r="YL17" s="49"/>
      <c r="YM17" s="49"/>
      <c r="YN17" s="49"/>
      <c r="YO17" s="49"/>
      <c r="YP17" s="49"/>
      <c r="YQ17" s="49"/>
      <c r="YR17" s="49"/>
      <c r="YS17" s="49"/>
      <c r="YT17" s="49"/>
      <c r="YU17" s="49"/>
      <c r="YV17" s="49"/>
      <c r="YW17" s="49"/>
      <c r="YX17" s="49"/>
      <c r="YY17" s="49"/>
      <c r="YZ17" s="49"/>
      <c r="ZA17" s="49"/>
      <c r="ZB17" s="49"/>
      <c r="ZC17" s="49"/>
      <c r="ZD17" s="49"/>
      <c r="ZE17" s="49"/>
      <c r="ZF17" s="49"/>
      <c r="ZG17" s="49"/>
      <c r="ZH17" s="49"/>
      <c r="ZI17" s="49"/>
      <c r="ZJ17" s="49"/>
      <c r="ZK17" s="49"/>
      <c r="ZL17" s="49"/>
      <c r="ZM17" s="49"/>
      <c r="ZN17" s="49"/>
      <c r="ZO17" s="49"/>
      <c r="ZP17" s="49"/>
      <c r="ZQ17" s="49"/>
      <c r="ZR17" s="49"/>
      <c r="ZS17" s="49"/>
      <c r="ZT17" s="49"/>
      <c r="ZU17" s="49"/>
      <c r="ZV17" s="49"/>
      <c r="ZW17" s="49"/>
      <c r="ZX17" s="49"/>
      <c r="ZY17" s="49"/>
      <c r="ZZ17" s="49"/>
      <c r="AAA17" s="49"/>
      <c r="AAB17" s="49"/>
      <c r="AAC17" s="49"/>
      <c r="AAD17" s="49"/>
      <c r="AAE17" s="49"/>
      <c r="AAF17" s="49"/>
      <c r="AAG17" s="49"/>
      <c r="AAH17" s="49"/>
      <c r="AAI17" s="49"/>
      <c r="AAJ17" s="49"/>
      <c r="AAK17" s="49"/>
      <c r="AAL17" s="49"/>
      <c r="AAM17" s="49"/>
      <c r="AAN17" s="49"/>
      <c r="AAO17" s="49"/>
      <c r="AAP17" s="49"/>
      <c r="AAQ17" s="49"/>
      <c r="AAR17" s="49"/>
      <c r="AAS17" s="49"/>
      <c r="AAT17" s="49"/>
      <c r="AAU17" s="49"/>
      <c r="AAV17" s="49"/>
      <c r="AAW17" s="49"/>
      <c r="AAX17" s="49"/>
      <c r="AAY17" s="49"/>
      <c r="AAZ17" s="49"/>
      <c r="ABA17" s="49"/>
      <c r="ABB17" s="49"/>
      <c r="ABC17" s="49"/>
      <c r="ABD17" s="49"/>
      <c r="ABE17" s="49"/>
      <c r="ABF17" s="49"/>
      <c r="ABG17" s="49"/>
      <c r="ABH17" s="49"/>
      <c r="ABI17" s="49"/>
      <c r="ABJ17" s="49"/>
      <c r="ABK17" s="49"/>
      <c r="ABL17" s="49"/>
      <c r="ABM17" s="49"/>
      <c r="ABN17" s="49"/>
      <c r="ABO17" s="49"/>
      <c r="ABP17" s="49"/>
      <c r="ABQ17" s="49"/>
      <c r="ABR17" s="49"/>
      <c r="ABS17" s="49"/>
      <c r="ABT17" s="49"/>
      <c r="ABU17" s="49"/>
      <c r="ABV17" s="49"/>
      <c r="ABW17" s="49"/>
      <c r="ABX17" s="49"/>
      <c r="ABY17" s="49"/>
      <c r="ABZ17" s="49"/>
      <c r="ACA17" s="49"/>
      <c r="ACB17" s="49"/>
      <c r="ACC17" s="49"/>
      <c r="ACD17" s="49"/>
      <c r="ACE17" s="49"/>
      <c r="ACF17" s="49"/>
      <c r="ACG17" s="49"/>
      <c r="ACH17" s="49"/>
      <c r="ACI17" s="49"/>
      <c r="ACJ17" s="49"/>
      <c r="ACK17" s="49"/>
      <c r="ACL17" s="49"/>
      <c r="ACM17" s="49"/>
      <c r="ACN17" s="49"/>
      <c r="ACO17" s="49"/>
      <c r="ACP17" s="49"/>
      <c r="ACQ17" s="49"/>
      <c r="ACR17" s="49"/>
      <c r="ACS17" s="49"/>
      <c r="ACT17" s="49"/>
      <c r="ACU17" s="49"/>
      <c r="ACV17" s="49"/>
      <c r="ACW17" s="49"/>
      <c r="ACX17" s="49"/>
      <c r="ACY17" s="49"/>
      <c r="ACZ17" s="49"/>
      <c r="ADA17" s="49"/>
      <c r="ADB17" s="49"/>
      <c r="ADC17" s="49"/>
      <c r="ADD17" s="49"/>
      <c r="ADE17" s="49"/>
      <c r="ADF17" s="49"/>
      <c r="ADG17" s="49"/>
      <c r="ADH17" s="49"/>
      <c r="ADI17" s="49"/>
      <c r="ADJ17" s="49"/>
      <c r="ADK17" s="49"/>
      <c r="ADL17" s="49"/>
      <c r="ADM17" s="49"/>
      <c r="ADN17" s="49"/>
      <c r="ADO17" s="49"/>
      <c r="ADP17" s="49"/>
      <c r="ADQ17" s="49"/>
      <c r="ADR17" s="49"/>
      <c r="ADS17" s="49"/>
      <c r="ADT17" s="49"/>
      <c r="ADU17" s="49"/>
      <c r="ADV17" s="49"/>
      <c r="ADW17" s="49"/>
      <c r="ADX17" s="49"/>
      <c r="ADY17" s="49"/>
      <c r="ADZ17" s="49"/>
      <c r="AEA17" s="49"/>
      <c r="AEB17" s="49"/>
      <c r="AEC17" s="49"/>
      <c r="AED17" s="49"/>
      <c r="AEE17" s="49"/>
      <c r="AEF17" s="49"/>
      <c r="AEG17" s="49"/>
      <c r="AEH17" s="49"/>
      <c r="AEI17" s="49"/>
      <c r="AEJ17" s="49"/>
      <c r="AEK17" s="49"/>
      <c r="AEL17" s="49"/>
      <c r="AEM17" s="49"/>
      <c r="AEN17" s="49"/>
      <c r="AEO17" s="49"/>
      <c r="AEP17" s="49"/>
      <c r="AEQ17" s="49"/>
      <c r="AER17" s="49"/>
      <c r="AES17" s="49"/>
      <c r="AET17" s="49"/>
      <c r="AEU17" s="49"/>
      <c r="AEV17" s="49"/>
      <c r="AEW17" s="49"/>
      <c r="AEX17" s="49"/>
      <c r="AEY17" s="49"/>
      <c r="AEZ17" s="49"/>
      <c r="AFA17" s="49"/>
      <c r="AFB17" s="49"/>
      <c r="AFC17" s="49"/>
      <c r="AFD17" s="49"/>
      <c r="AFE17" s="49"/>
      <c r="AFF17" s="49"/>
      <c r="AFG17" s="49"/>
      <c r="AFH17" s="49"/>
      <c r="AFI17" s="49"/>
      <c r="AFJ17" s="49"/>
      <c r="AFK17" s="49"/>
      <c r="AFL17" s="49"/>
      <c r="AFM17" s="49"/>
      <c r="AFN17" s="49"/>
      <c r="AFO17" s="49"/>
      <c r="AFP17" s="49"/>
      <c r="AFQ17" s="49"/>
      <c r="AFR17" s="49"/>
      <c r="AFS17" s="49"/>
      <c r="AFT17" s="49"/>
      <c r="AFU17" s="49"/>
      <c r="AFV17" s="49"/>
      <c r="AFW17" s="49"/>
      <c r="AFX17" s="49"/>
      <c r="AFY17" s="49"/>
      <c r="AFZ17" s="49"/>
      <c r="AGA17" s="49"/>
      <c r="AGB17" s="49"/>
      <c r="AGC17" s="49"/>
      <c r="AGD17" s="49"/>
      <c r="AGE17" s="49"/>
      <c r="AGF17" s="49"/>
      <c r="AGG17" s="49"/>
      <c r="AGH17" s="49"/>
      <c r="AGI17" s="49"/>
      <c r="AGJ17" s="49"/>
      <c r="AGK17" s="49"/>
      <c r="AGL17" s="49"/>
      <c r="AGM17" s="49"/>
      <c r="AGN17" s="49"/>
      <c r="AGO17" s="49"/>
      <c r="AGP17" s="49"/>
      <c r="AGQ17" s="49"/>
      <c r="AGR17" s="49"/>
      <c r="AGS17" s="49"/>
      <c r="AGT17" s="49"/>
      <c r="AGU17" s="49"/>
      <c r="AGV17" s="49"/>
      <c r="AGW17" s="49"/>
      <c r="AGX17" s="49"/>
      <c r="AGY17" s="49"/>
      <c r="AGZ17" s="49"/>
      <c r="AHA17" s="49"/>
      <c r="AHB17" s="49"/>
      <c r="AHC17" s="49"/>
      <c r="AHD17" s="49"/>
      <c r="AHE17" s="49"/>
      <c r="AHF17" s="49"/>
      <c r="AHG17" s="49"/>
      <c r="AHH17" s="49"/>
      <c r="AHI17" s="49"/>
      <c r="AHJ17" s="49"/>
      <c r="AHK17" s="49"/>
      <c r="AHL17" s="49"/>
      <c r="AHM17" s="49"/>
      <c r="AHN17" s="49"/>
      <c r="AHO17" s="49"/>
      <c r="AHP17" s="49"/>
      <c r="AHQ17" s="49"/>
      <c r="AHR17" s="49"/>
      <c r="AHS17" s="49"/>
      <c r="AHT17" s="49"/>
      <c r="AHU17" s="49"/>
      <c r="AHV17" s="49"/>
      <c r="AHW17" s="49"/>
      <c r="AHX17" s="49"/>
      <c r="AHY17" s="49"/>
      <c r="AHZ17" s="49"/>
      <c r="AIA17" s="49"/>
      <c r="AIB17" s="49"/>
      <c r="AIC17" s="49"/>
      <c r="AID17" s="49"/>
      <c r="AIE17" s="49"/>
      <c r="AIF17" s="49"/>
      <c r="AIG17" s="49"/>
      <c r="AIH17" s="49"/>
      <c r="AII17" s="49"/>
      <c r="AIJ17" s="49"/>
      <c r="AIK17" s="49"/>
      <c r="AIL17" s="49"/>
      <c r="AIM17" s="49"/>
      <c r="AIN17" s="49"/>
      <c r="AIO17" s="49"/>
      <c r="AIP17" s="49"/>
      <c r="AIQ17" s="49"/>
      <c r="AIR17" s="49"/>
      <c r="AIS17" s="49"/>
      <c r="AIT17" s="49"/>
      <c r="AIU17" s="49"/>
      <c r="AIV17" s="49"/>
      <c r="AIW17" s="49"/>
      <c r="AIX17" s="49"/>
      <c r="AIY17" s="49"/>
      <c r="AIZ17" s="49"/>
      <c r="AJA17" s="49"/>
      <c r="AJB17" s="49"/>
      <c r="AJC17" s="49"/>
      <c r="AJD17" s="49"/>
      <c r="AJE17" s="49"/>
      <c r="AJF17" s="49"/>
      <c r="AJG17" s="49"/>
      <c r="AJH17" s="49"/>
      <c r="AJI17" s="49"/>
      <c r="AJJ17" s="49"/>
      <c r="AJK17" s="49"/>
      <c r="AJL17" s="49"/>
      <c r="AJM17" s="49"/>
      <c r="AJN17" s="49"/>
      <c r="AJO17" s="49"/>
      <c r="AJP17" s="49"/>
      <c r="AJQ17" s="49"/>
      <c r="AJR17" s="49"/>
      <c r="AJS17" s="49"/>
      <c r="AJT17" s="49"/>
      <c r="AJU17" s="49"/>
      <c r="AJV17" s="49"/>
      <c r="AJW17" s="49"/>
      <c r="AJX17" s="49"/>
      <c r="AJY17" s="49"/>
      <c r="AJZ17" s="49"/>
      <c r="AKA17" s="49"/>
      <c r="AKB17" s="49"/>
      <c r="AKC17" s="49"/>
      <c r="AKD17" s="49"/>
      <c r="AKE17" s="49"/>
      <c r="AKF17" s="49"/>
      <c r="AKG17" s="49"/>
      <c r="AKH17" s="49"/>
      <c r="AKI17" s="49"/>
      <c r="AKJ17" s="49"/>
      <c r="AKK17" s="49"/>
      <c r="AKL17" s="49"/>
      <c r="AKM17" s="49"/>
      <c r="AKN17" s="49"/>
      <c r="AKO17" s="49"/>
      <c r="AKP17" s="49"/>
      <c r="AKQ17" s="49"/>
      <c r="AKR17" s="49"/>
      <c r="AKS17" s="49"/>
      <c r="AKT17" s="49"/>
      <c r="AKU17" s="49"/>
      <c r="AKV17" s="49"/>
      <c r="AKW17" s="49"/>
      <c r="AKX17" s="49"/>
      <c r="AKY17" s="49"/>
      <c r="AKZ17" s="49"/>
      <c r="ALA17" s="49"/>
      <c r="ALB17" s="49"/>
      <c r="ALC17" s="49"/>
      <c r="ALD17" s="49"/>
      <c r="ALE17" s="49"/>
      <c r="ALF17" s="49"/>
      <c r="ALG17" s="49"/>
      <c r="ALH17" s="49"/>
      <c r="ALI17" s="49"/>
      <c r="ALJ17" s="49"/>
      <c r="ALK17" s="49"/>
      <c r="ALL17" s="49"/>
      <c r="ALM17" s="49"/>
      <c r="ALN17" s="49"/>
      <c r="ALO17" s="49"/>
      <c r="ALP17" s="49"/>
      <c r="ALQ17" s="49"/>
      <c r="ALR17" s="49"/>
      <c r="ALS17" s="49"/>
      <c r="ALT17" s="49"/>
      <c r="ALU17" s="49"/>
      <c r="ALV17" s="49"/>
      <c r="ALW17" s="49"/>
      <c r="ALX17" s="49"/>
      <c r="ALY17" s="49"/>
      <c r="ALZ17" s="49"/>
      <c r="AMA17" s="49"/>
      <c r="AMB17" s="49"/>
      <c r="AMC17" s="49"/>
      <c r="AMD17" s="49"/>
      <c r="AME17" s="49"/>
      <c r="AMF17" s="49"/>
      <c r="AMG17" s="49"/>
      <c r="AMH17" s="49"/>
      <c r="AMI17" s="49"/>
    </row>
    <row r="18" spans="1:1023" ht="15">
      <c r="A18" s="195"/>
      <c r="B18" s="197"/>
      <c r="C18" s="91" t="s">
        <v>9</v>
      </c>
      <c r="D18" s="91" t="s">
        <v>10</v>
      </c>
      <c r="E18" s="91" t="s">
        <v>11</v>
      </c>
      <c r="F18" s="199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48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  <c r="QP18" s="49"/>
      <c r="QQ18" s="49"/>
      <c r="QR18" s="49"/>
      <c r="QS18" s="49"/>
      <c r="QT18" s="49"/>
      <c r="QU18" s="49"/>
      <c r="QV18" s="49"/>
      <c r="QW18" s="49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49"/>
      <c r="RJ18" s="49"/>
      <c r="RK18" s="49"/>
      <c r="RL18" s="49"/>
      <c r="RM18" s="49"/>
      <c r="RN18" s="49"/>
      <c r="RO18" s="49"/>
      <c r="RP18" s="49"/>
      <c r="RQ18" s="49"/>
      <c r="RR18" s="49"/>
      <c r="RS18" s="49"/>
      <c r="RT18" s="49"/>
      <c r="RU18" s="49"/>
      <c r="RV18" s="49"/>
      <c r="RW18" s="49"/>
      <c r="RX18" s="49"/>
      <c r="RY18" s="49"/>
      <c r="RZ18" s="49"/>
      <c r="SA18" s="49"/>
      <c r="SB18" s="49"/>
      <c r="SC18" s="49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49"/>
      <c r="SP18" s="49"/>
      <c r="SQ18" s="49"/>
      <c r="SR18" s="49"/>
      <c r="SS18" s="49"/>
      <c r="ST18" s="49"/>
      <c r="SU18" s="49"/>
      <c r="SV18" s="49"/>
      <c r="SW18" s="49"/>
      <c r="SX18" s="49"/>
      <c r="SY18" s="49"/>
      <c r="SZ18" s="49"/>
      <c r="TA18" s="49"/>
      <c r="TB18" s="49"/>
      <c r="TC18" s="49"/>
      <c r="TD18" s="49"/>
      <c r="TE18" s="49"/>
      <c r="TF18" s="49"/>
      <c r="TG18" s="49"/>
      <c r="TH18" s="49"/>
      <c r="TI18" s="49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49"/>
      <c r="TV18" s="49"/>
      <c r="TW18" s="49"/>
      <c r="TX18" s="49"/>
      <c r="TY18" s="49"/>
      <c r="TZ18" s="49"/>
      <c r="UA18" s="49"/>
      <c r="UB18" s="49"/>
      <c r="UC18" s="49"/>
      <c r="UD18" s="49"/>
      <c r="UE18" s="49"/>
      <c r="UF18" s="49"/>
      <c r="UG18" s="49"/>
      <c r="UH18" s="49"/>
      <c r="UI18" s="49"/>
      <c r="UJ18" s="49"/>
      <c r="UK18" s="49"/>
      <c r="UL18" s="49"/>
      <c r="UM18" s="49"/>
      <c r="UN18" s="49"/>
      <c r="UO18" s="49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49"/>
      <c r="VB18" s="49"/>
      <c r="VC18" s="49"/>
      <c r="VD18" s="49"/>
      <c r="VE18" s="49"/>
      <c r="VF18" s="49"/>
      <c r="VG18" s="49"/>
      <c r="VH18" s="49"/>
      <c r="VI18" s="49"/>
      <c r="VJ18" s="49"/>
      <c r="VK18" s="49"/>
      <c r="VL18" s="49"/>
      <c r="VM18" s="49"/>
      <c r="VN18" s="49"/>
      <c r="VO18" s="49"/>
      <c r="VP18" s="49"/>
      <c r="VQ18" s="49"/>
      <c r="VR18" s="49"/>
      <c r="VS18" s="49"/>
      <c r="VT18" s="49"/>
      <c r="VU18" s="49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49"/>
      <c r="WH18" s="49"/>
      <c r="WI18" s="49"/>
      <c r="WJ18" s="49"/>
      <c r="WK18" s="49"/>
      <c r="WL18" s="49"/>
      <c r="WM18" s="49"/>
      <c r="WN18" s="49"/>
      <c r="WO18" s="49"/>
      <c r="WP18" s="49"/>
      <c r="WQ18" s="49"/>
      <c r="WR18" s="49"/>
      <c r="WS18" s="49"/>
      <c r="WT18" s="49"/>
      <c r="WU18" s="49"/>
      <c r="WV18" s="49"/>
      <c r="WW18" s="49"/>
      <c r="WX18" s="49"/>
      <c r="WY18" s="49"/>
      <c r="WZ18" s="49"/>
      <c r="XA18" s="49"/>
      <c r="XB18" s="49"/>
      <c r="XC18" s="49"/>
      <c r="XD18" s="49"/>
      <c r="XE18" s="49"/>
      <c r="XF18" s="49"/>
      <c r="XG18" s="49"/>
      <c r="XH18" s="49"/>
      <c r="XI18" s="49"/>
      <c r="XJ18" s="49"/>
      <c r="XK18" s="49"/>
      <c r="XL18" s="49"/>
      <c r="XM18" s="49"/>
      <c r="XN18" s="49"/>
      <c r="XO18" s="49"/>
      <c r="XP18" s="49"/>
      <c r="XQ18" s="49"/>
      <c r="XR18" s="49"/>
      <c r="XS18" s="49"/>
      <c r="XT18" s="49"/>
      <c r="XU18" s="49"/>
      <c r="XV18" s="49"/>
      <c r="XW18" s="49"/>
      <c r="XX18" s="49"/>
      <c r="XY18" s="49"/>
      <c r="XZ18" s="49"/>
      <c r="YA18" s="49"/>
      <c r="YB18" s="49"/>
      <c r="YC18" s="49"/>
      <c r="YD18" s="49"/>
      <c r="YE18" s="49"/>
      <c r="YF18" s="49"/>
      <c r="YG18" s="49"/>
      <c r="YH18" s="49"/>
      <c r="YI18" s="49"/>
      <c r="YJ18" s="49"/>
      <c r="YK18" s="49"/>
      <c r="YL18" s="49"/>
      <c r="YM18" s="49"/>
      <c r="YN18" s="49"/>
      <c r="YO18" s="49"/>
      <c r="YP18" s="49"/>
      <c r="YQ18" s="49"/>
      <c r="YR18" s="49"/>
      <c r="YS18" s="49"/>
      <c r="YT18" s="49"/>
      <c r="YU18" s="49"/>
      <c r="YV18" s="49"/>
      <c r="YW18" s="49"/>
      <c r="YX18" s="49"/>
      <c r="YY18" s="49"/>
      <c r="YZ18" s="49"/>
      <c r="ZA18" s="49"/>
      <c r="ZB18" s="49"/>
      <c r="ZC18" s="49"/>
      <c r="ZD18" s="49"/>
      <c r="ZE18" s="49"/>
      <c r="ZF18" s="49"/>
      <c r="ZG18" s="49"/>
      <c r="ZH18" s="49"/>
      <c r="ZI18" s="49"/>
      <c r="ZJ18" s="49"/>
      <c r="ZK18" s="49"/>
      <c r="ZL18" s="49"/>
      <c r="ZM18" s="49"/>
      <c r="ZN18" s="49"/>
      <c r="ZO18" s="49"/>
      <c r="ZP18" s="49"/>
      <c r="ZQ18" s="49"/>
      <c r="ZR18" s="49"/>
      <c r="ZS18" s="49"/>
      <c r="ZT18" s="49"/>
      <c r="ZU18" s="49"/>
      <c r="ZV18" s="49"/>
      <c r="ZW18" s="49"/>
      <c r="ZX18" s="49"/>
      <c r="ZY18" s="49"/>
      <c r="ZZ18" s="49"/>
      <c r="AAA18" s="49"/>
      <c r="AAB18" s="49"/>
      <c r="AAC18" s="49"/>
      <c r="AAD18" s="49"/>
      <c r="AAE18" s="49"/>
      <c r="AAF18" s="49"/>
      <c r="AAG18" s="49"/>
      <c r="AAH18" s="49"/>
      <c r="AAI18" s="49"/>
      <c r="AAJ18" s="49"/>
      <c r="AAK18" s="49"/>
      <c r="AAL18" s="49"/>
      <c r="AAM18" s="49"/>
      <c r="AAN18" s="49"/>
      <c r="AAO18" s="49"/>
      <c r="AAP18" s="49"/>
      <c r="AAQ18" s="49"/>
      <c r="AAR18" s="49"/>
      <c r="AAS18" s="49"/>
      <c r="AAT18" s="49"/>
      <c r="AAU18" s="49"/>
      <c r="AAV18" s="49"/>
      <c r="AAW18" s="49"/>
      <c r="AAX18" s="49"/>
      <c r="AAY18" s="49"/>
      <c r="AAZ18" s="49"/>
      <c r="ABA18" s="49"/>
      <c r="ABB18" s="49"/>
      <c r="ABC18" s="49"/>
      <c r="ABD18" s="49"/>
      <c r="ABE18" s="49"/>
      <c r="ABF18" s="49"/>
      <c r="ABG18" s="49"/>
      <c r="ABH18" s="49"/>
      <c r="ABI18" s="49"/>
      <c r="ABJ18" s="49"/>
      <c r="ABK18" s="49"/>
      <c r="ABL18" s="49"/>
      <c r="ABM18" s="49"/>
      <c r="ABN18" s="49"/>
      <c r="ABO18" s="49"/>
      <c r="ABP18" s="49"/>
      <c r="ABQ18" s="49"/>
      <c r="ABR18" s="49"/>
      <c r="ABS18" s="49"/>
      <c r="ABT18" s="49"/>
      <c r="ABU18" s="49"/>
      <c r="ABV18" s="49"/>
      <c r="ABW18" s="49"/>
      <c r="ABX18" s="49"/>
      <c r="ABY18" s="49"/>
      <c r="ABZ18" s="49"/>
      <c r="ACA18" s="49"/>
      <c r="ACB18" s="49"/>
      <c r="ACC18" s="49"/>
      <c r="ACD18" s="49"/>
      <c r="ACE18" s="49"/>
      <c r="ACF18" s="49"/>
      <c r="ACG18" s="49"/>
      <c r="ACH18" s="49"/>
      <c r="ACI18" s="49"/>
      <c r="ACJ18" s="49"/>
      <c r="ACK18" s="49"/>
      <c r="ACL18" s="49"/>
      <c r="ACM18" s="49"/>
      <c r="ACN18" s="49"/>
      <c r="ACO18" s="49"/>
      <c r="ACP18" s="49"/>
      <c r="ACQ18" s="49"/>
      <c r="ACR18" s="49"/>
      <c r="ACS18" s="49"/>
      <c r="ACT18" s="49"/>
      <c r="ACU18" s="49"/>
      <c r="ACV18" s="49"/>
      <c r="ACW18" s="49"/>
      <c r="ACX18" s="49"/>
      <c r="ACY18" s="49"/>
      <c r="ACZ18" s="49"/>
      <c r="ADA18" s="49"/>
      <c r="ADB18" s="49"/>
      <c r="ADC18" s="49"/>
      <c r="ADD18" s="49"/>
      <c r="ADE18" s="49"/>
      <c r="ADF18" s="49"/>
      <c r="ADG18" s="49"/>
      <c r="ADH18" s="49"/>
      <c r="ADI18" s="49"/>
      <c r="ADJ18" s="49"/>
      <c r="ADK18" s="49"/>
      <c r="ADL18" s="49"/>
      <c r="ADM18" s="49"/>
      <c r="ADN18" s="49"/>
      <c r="ADO18" s="49"/>
      <c r="ADP18" s="49"/>
      <c r="ADQ18" s="49"/>
      <c r="ADR18" s="49"/>
      <c r="ADS18" s="49"/>
      <c r="ADT18" s="49"/>
      <c r="ADU18" s="49"/>
      <c r="ADV18" s="49"/>
      <c r="ADW18" s="49"/>
      <c r="ADX18" s="49"/>
      <c r="ADY18" s="49"/>
      <c r="ADZ18" s="49"/>
      <c r="AEA18" s="49"/>
      <c r="AEB18" s="49"/>
      <c r="AEC18" s="49"/>
      <c r="AED18" s="49"/>
      <c r="AEE18" s="49"/>
      <c r="AEF18" s="49"/>
      <c r="AEG18" s="49"/>
      <c r="AEH18" s="49"/>
      <c r="AEI18" s="49"/>
      <c r="AEJ18" s="49"/>
      <c r="AEK18" s="49"/>
      <c r="AEL18" s="49"/>
      <c r="AEM18" s="49"/>
      <c r="AEN18" s="49"/>
      <c r="AEO18" s="49"/>
      <c r="AEP18" s="49"/>
      <c r="AEQ18" s="49"/>
      <c r="AER18" s="49"/>
      <c r="AES18" s="49"/>
      <c r="AET18" s="49"/>
      <c r="AEU18" s="49"/>
      <c r="AEV18" s="49"/>
      <c r="AEW18" s="49"/>
      <c r="AEX18" s="49"/>
      <c r="AEY18" s="49"/>
      <c r="AEZ18" s="49"/>
      <c r="AFA18" s="49"/>
      <c r="AFB18" s="49"/>
      <c r="AFC18" s="49"/>
      <c r="AFD18" s="49"/>
      <c r="AFE18" s="49"/>
      <c r="AFF18" s="49"/>
      <c r="AFG18" s="49"/>
      <c r="AFH18" s="49"/>
      <c r="AFI18" s="49"/>
      <c r="AFJ18" s="49"/>
      <c r="AFK18" s="49"/>
      <c r="AFL18" s="49"/>
      <c r="AFM18" s="49"/>
      <c r="AFN18" s="49"/>
      <c r="AFO18" s="49"/>
      <c r="AFP18" s="49"/>
      <c r="AFQ18" s="49"/>
      <c r="AFR18" s="49"/>
      <c r="AFS18" s="49"/>
      <c r="AFT18" s="49"/>
      <c r="AFU18" s="49"/>
      <c r="AFV18" s="49"/>
      <c r="AFW18" s="49"/>
      <c r="AFX18" s="49"/>
      <c r="AFY18" s="49"/>
      <c r="AFZ18" s="49"/>
      <c r="AGA18" s="49"/>
      <c r="AGB18" s="49"/>
      <c r="AGC18" s="49"/>
      <c r="AGD18" s="49"/>
      <c r="AGE18" s="49"/>
      <c r="AGF18" s="49"/>
      <c r="AGG18" s="49"/>
      <c r="AGH18" s="49"/>
      <c r="AGI18" s="49"/>
      <c r="AGJ18" s="49"/>
      <c r="AGK18" s="49"/>
      <c r="AGL18" s="49"/>
      <c r="AGM18" s="49"/>
      <c r="AGN18" s="49"/>
      <c r="AGO18" s="49"/>
      <c r="AGP18" s="49"/>
      <c r="AGQ18" s="49"/>
      <c r="AGR18" s="49"/>
      <c r="AGS18" s="49"/>
      <c r="AGT18" s="49"/>
      <c r="AGU18" s="49"/>
      <c r="AGV18" s="49"/>
      <c r="AGW18" s="49"/>
      <c r="AGX18" s="49"/>
      <c r="AGY18" s="49"/>
      <c r="AGZ18" s="49"/>
      <c r="AHA18" s="49"/>
      <c r="AHB18" s="49"/>
      <c r="AHC18" s="49"/>
      <c r="AHD18" s="49"/>
      <c r="AHE18" s="49"/>
      <c r="AHF18" s="49"/>
      <c r="AHG18" s="49"/>
      <c r="AHH18" s="49"/>
      <c r="AHI18" s="49"/>
      <c r="AHJ18" s="49"/>
      <c r="AHK18" s="49"/>
      <c r="AHL18" s="49"/>
      <c r="AHM18" s="49"/>
      <c r="AHN18" s="49"/>
      <c r="AHO18" s="49"/>
      <c r="AHP18" s="49"/>
      <c r="AHQ18" s="49"/>
      <c r="AHR18" s="49"/>
      <c r="AHS18" s="49"/>
      <c r="AHT18" s="49"/>
      <c r="AHU18" s="49"/>
      <c r="AHV18" s="49"/>
      <c r="AHW18" s="49"/>
      <c r="AHX18" s="49"/>
      <c r="AHY18" s="49"/>
      <c r="AHZ18" s="49"/>
      <c r="AIA18" s="49"/>
      <c r="AIB18" s="49"/>
      <c r="AIC18" s="49"/>
      <c r="AID18" s="49"/>
      <c r="AIE18" s="49"/>
      <c r="AIF18" s="49"/>
      <c r="AIG18" s="49"/>
      <c r="AIH18" s="49"/>
      <c r="AII18" s="49"/>
      <c r="AIJ18" s="49"/>
      <c r="AIK18" s="49"/>
      <c r="AIL18" s="49"/>
      <c r="AIM18" s="49"/>
      <c r="AIN18" s="49"/>
      <c r="AIO18" s="49"/>
      <c r="AIP18" s="49"/>
      <c r="AIQ18" s="49"/>
      <c r="AIR18" s="49"/>
      <c r="AIS18" s="49"/>
      <c r="AIT18" s="49"/>
      <c r="AIU18" s="49"/>
      <c r="AIV18" s="49"/>
      <c r="AIW18" s="49"/>
      <c r="AIX18" s="49"/>
      <c r="AIY18" s="49"/>
      <c r="AIZ18" s="49"/>
      <c r="AJA18" s="49"/>
      <c r="AJB18" s="49"/>
      <c r="AJC18" s="49"/>
      <c r="AJD18" s="49"/>
      <c r="AJE18" s="49"/>
      <c r="AJF18" s="49"/>
      <c r="AJG18" s="49"/>
      <c r="AJH18" s="49"/>
      <c r="AJI18" s="49"/>
      <c r="AJJ18" s="49"/>
      <c r="AJK18" s="49"/>
      <c r="AJL18" s="49"/>
      <c r="AJM18" s="49"/>
      <c r="AJN18" s="49"/>
      <c r="AJO18" s="49"/>
      <c r="AJP18" s="49"/>
      <c r="AJQ18" s="49"/>
      <c r="AJR18" s="49"/>
      <c r="AJS18" s="49"/>
      <c r="AJT18" s="49"/>
      <c r="AJU18" s="49"/>
      <c r="AJV18" s="49"/>
      <c r="AJW18" s="49"/>
      <c r="AJX18" s="49"/>
      <c r="AJY18" s="49"/>
      <c r="AJZ18" s="49"/>
      <c r="AKA18" s="49"/>
      <c r="AKB18" s="49"/>
      <c r="AKC18" s="49"/>
      <c r="AKD18" s="49"/>
      <c r="AKE18" s="49"/>
      <c r="AKF18" s="49"/>
      <c r="AKG18" s="49"/>
      <c r="AKH18" s="49"/>
      <c r="AKI18" s="49"/>
      <c r="AKJ18" s="49"/>
      <c r="AKK18" s="49"/>
      <c r="AKL18" s="49"/>
      <c r="AKM18" s="49"/>
      <c r="AKN18" s="49"/>
      <c r="AKO18" s="49"/>
      <c r="AKP18" s="49"/>
      <c r="AKQ18" s="49"/>
      <c r="AKR18" s="49"/>
      <c r="AKS18" s="49"/>
      <c r="AKT18" s="49"/>
      <c r="AKU18" s="49"/>
      <c r="AKV18" s="49"/>
      <c r="AKW18" s="49"/>
      <c r="AKX18" s="49"/>
      <c r="AKY18" s="49"/>
      <c r="AKZ18" s="49"/>
      <c r="ALA18" s="49"/>
      <c r="ALB18" s="49"/>
      <c r="ALC18" s="49"/>
      <c r="ALD18" s="49"/>
      <c r="ALE18" s="49"/>
      <c r="ALF18" s="49"/>
      <c r="ALG18" s="49"/>
      <c r="ALH18" s="49"/>
      <c r="ALI18" s="49"/>
      <c r="ALJ18" s="49"/>
      <c r="ALK18" s="49"/>
      <c r="ALL18" s="49"/>
      <c r="ALM18" s="49"/>
      <c r="ALN18" s="49"/>
      <c r="ALO18" s="49"/>
      <c r="ALP18" s="49"/>
      <c r="ALQ18" s="49"/>
      <c r="ALR18" s="49"/>
      <c r="ALS18" s="49"/>
      <c r="ALT18" s="49"/>
      <c r="ALU18" s="49"/>
      <c r="ALV18" s="49"/>
      <c r="ALW18" s="49"/>
      <c r="ALX18" s="49"/>
      <c r="ALY18" s="49"/>
      <c r="ALZ18" s="49"/>
      <c r="AMA18" s="49"/>
      <c r="AMB18" s="49"/>
      <c r="AMC18" s="49"/>
      <c r="AMD18" s="49"/>
      <c r="AME18" s="49"/>
      <c r="AMF18" s="49"/>
      <c r="AMG18" s="49"/>
      <c r="AMH18" s="49"/>
      <c r="AMI18" s="49"/>
    </row>
    <row r="19" spans="1:1023" ht="15">
      <c r="A19" s="50" t="s">
        <v>283</v>
      </c>
      <c r="B19" s="79">
        <f>ОБЕДЫ!C130</f>
        <v>9615</v>
      </c>
      <c r="C19" s="79">
        <f>ОБЕДЫ!D130</f>
        <v>307.469696969697</v>
      </c>
      <c r="D19" s="79">
        <f>ОБЕДЫ!E130</f>
        <v>312.81666666666661</v>
      </c>
      <c r="E19" s="79">
        <f>ОБЕДЫ!F130</f>
        <v>1230.21</v>
      </c>
      <c r="F19" s="79">
        <f>ОБЕДЫ!G130</f>
        <v>8903.1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52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</row>
    <row r="20" spans="1:1023" ht="15">
      <c r="A20" s="50" t="s">
        <v>284</v>
      </c>
      <c r="B20" s="79">
        <f>B19/10</f>
        <v>961.5</v>
      </c>
      <c r="C20" s="92">
        <f>C19/10</f>
        <v>30.7469696969697</v>
      </c>
      <c r="D20" s="92">
        <f t="shared" ref="D20:F20" si="4">D19/10</f>
        <v>31.281666666666659</v>
      </c>
      <c r="E20" s="92">
        <f t="shared" si="4"/>
        <v>123.021</v>
      </c>
      <c r="F20" s="92">
        <f t="shared" si="4"/>
        <v>890.31000000000006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/>
      <c r="V20" s="52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</row>
    <row r="21" spans="1:1023" ht="15.75">
      <c r="A21" s="38" t="s">
        <v>299</v>
      </c>
      <c r="B21" s="77"/>
      <c r="C21" s="88">
        <v>1</v>
      </c>
      <c r="D21" s="93">
        <v>1</v>
      </c>
      <c r="E21" s="93">
        <v>4</v>
      </c>
      <c r="F21" s="93"/>
      <c r="G21" s="44"/>
      <c r="H21" s="45"/>
      <c r="I21" s="45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31"/>
    </row>
    <row r="22" spans="1:1023" ht="15.75">
      <c r="A22" s="43" t="s">
        <v>300</v>
      </c>
      <c r="B22" s="80"/>
      <c r="C22" s="94">
        <f>C20*100/C3</f>
        <v>34.163299663299668</v>
      </c>
      <c r="D22" s="94">
        <f t="shared" ref="D22:F22" si="5">D20*100/D3</f>
        <v>34.001811594202891</v>
      </c>
      <c r="E22" s="94">
        <f t="shared" si="5"/>
        <v>32.120365535248041</v>
      </c>
      <c r="F22" s="94">
        <f t="shared" si="5"/>
        <v>32.731985294117649</v>
      </c>
      <c r="G22" s="44"/>
      <c r="H22" s="45"/>
      <c r="I22" s="45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31"/>
    </row>
    <row r="24" spans="1:1023" ht="28.5">
      <c r="A24" s="55" t="s">
        <v>304</v>
      </c>
      <c r="B24" s="81" t="s">
        <v>302</v>
      </c>
      <c r="C24" s="200" t="s">
        <v>3</v>
      </c>
      <c r="D24" s="201"/>
      <c r="E24" s="202"/>
      <c r="F24" s="72" t="s">
        <v>4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48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  <c r="WP24" s="49"/>
      <c r="WQ24" s="49"/>
      <c r="WR24" s="49"/>
      <c r="WS24" s="49"/>
      <c r="WT24" s="49"/>
      <c r="WU24" s="49"/>
      <c r="WV24" s="49"/>
      <c r="WW24" s="49"/>
      <c r="WX24" s="49"/>
      <c r="WY24" s="49"/>
      <c r="WZ24" s="49"/>
      <c r="XA24" s="49"/>
      <c r="XB24" s="49"/>
      <c r="XC24" s="49"/>
      <c r="XD24" s="49"/>
      <c r="XE24" s="49"/>
      <c r="XF24" s="49"/>
      <c r="XG24" s="49"/>
      <c r="XH24" s="49"/>
      <c r="XI24" s="49"/>
      <c r="XJ24" s="49"/>
      <c r="XK24" s="49"/>
      <c r="XL24" s="49"/>
      <c r="XM24" s="49"/>
      <c r="XN24" s="49"/>
      <c r="XO24" s="49"/>
      <c r="XP24" s="49"/>
      <c r="XQ24" s="49"/>
      <c r="XR24" s="49"/>
      <c r="XS24" s="49"/>
      <c r="XT24" s="49"/>
      <c r="XU24" s="49"/>
      <c r="XV24" s="49"/>
      <c r="XW24" s="49"/>
      <c r="XX24" s="49"/>
      <c r="XY24" s="49"/>
      <c r="XZ24" s="49"/>
      <c r="YA24" s="49"/>
      <c r="YB24" s="49"/>
      <c r="YC24" s="49"/>
      <c r="YD24" s="49"/>
      <c r="YE24" s="49"/>
      <c r="YF24" s="49"/>
      <c r="YG24" s="49"/>
      <c r="YH24" s="49"/>
      <c r="YI24" s="49"/>
      <c r="YJ24" s="49"/>
      <c r="YK24" s="49"/>
      <c r="YL24" s="49"/>
      <c r="YM24" s="49"/>
      <c r="YN24" s="49"/>
      <c r="YO24" s="49"/>
      <c r="YP24" s="49"/>
      <c r="YQ24" s="49"/>
      <c r="YR24" s="49"/>
      <c r="YS24" s="49"/>
      <c r="YT24" s="49"/>
      <c r="YU24" s="49"/>
      <c r="YV24" s="49"/>
      <c r="YW24" s="49"/>
      <c r="YX24" s="49"/>
      <c r="YY24" s="49"/>
      <c r="YZ24" s="49"/>
      <c r="ZA24" s="49"/>
      <c r="ZB24" s="49"/>
      <c r="ZC24" s="49"/>
      <c r="ZD24" s="49"/>
      <c r="ZE24" s="49"/>
      <c r="ZF24" s="49"/>
      <c r="ZG24" s="49"/>
      <c r="ZH24" s="49"/>
      <c r="ZI24" s="49"/>
      <c r="ZJ24" s="49"/>
      <c r="ZK24" s="49"/>
      <c r="ZL24" s="49"/>
      <c r="ZM24" s="49"/>
      <c r="ZN24" s="49"/>
      <c r="ZO24" s="49"/>
      <c r="ZP24" s="49"/>
      <c r="ZQ24" s="49"/>
      <c r="ZR24" s="49"/>
      <c r="ZS24" s="49"/>
      <c r="ZT24" s="49"/>
      <c r="ZU24" s="49"/>
      <c r="ZV24" s="49"/>
      <c r="ZW24" s="49"/>
      <c r="ZX24" s="49"/>
      <c r="ZY24" s="49"/>
      <c r="ZZ24" s="49"/>
      <c r="AAA24" s="49"/>
      <c r="AAB24" s="49"/>
      <c r="AAC24" s="49"/>
      <c r="AAD24" s="49"/>
      <c r="AAE24" s="49"/>
      <c r="AAF24" s="49"/>
      <c r="AAG24" s="49"/>
      <c r="AAH24" s="49"/>
      <c r="AAI24" s="49"/>
      <c r="AAJ24" s="49"/>
      <c r="AAK24" s="49"/>
      <c r="AAL24" s="49"/>
      <c r="AAM24" s="49"/>
      <c r="AAN24" s="49"/>
      <c r="AAO24" s="49"/>
      <c r="AAP24" s="49"/>
      <c r="AAQ24" s="49"/>
      <c r="AAR24" s="49"/>
      <c r="AAS24" s="49"/>
      <c r="AAT24" s="49"/>
      <c r="AAU24" s="49"/>
      <c r="AAV24" s="49"/>
      <c r="AAW24" s="49"/>
      <c r="AAX24" s="49"/>
      <c r="AAY24" s="49"/>
      <c r="AAZ24" s="49"/>
      <c r="ABA24" s="49"/>
      <c r="ABB24" s="49"/>
      <c r="ABC24" s="49"/>
      <c r="ABD24" s="49"/>
      <c r="ABE24" s="49"/>
      <c r="ABF24" s="49"/>
      <c r="ABG24" s="49"/>
      <c r="ABH24" s="49"/>
      <c r="ABI24" s="49"/>
      <c r="ABJ24" s="49"/>
      <c r="ABK24" s="49"/>
      <c r="ABL24" s="49"/>
      <c r="ABM24" s="49"/>
      <c r="ABN24" s="49"/>
      <c r="ABO24" s="49"/>
      <c r="ABP24" s="49"/>
      <c r="ABQ24" s="49"/>
      <c r="ABR24" s="49"/>
      <c r="ABS24" s="49"/>
      <c r="ABT24" s="49"/>
      <c r="ABU24" s="49"/>
      <c r="ABV24" s="49"/>
      <c r="ABW24" s="49"/>
      <c r="ABX24" s="49"/>
      <c r="ABY24" s="49"/>
      <c r="ABZ24" s="49"/>
      <c r="ACA24" s="49"/>
      <c r="ACB24" s="49"/>
      <c r="ACC24" s="49"/>
      <c r="ACD24" s="49"/>
      <c r="ACE24" s="49"/>
      <c r="ACF24" s="49"/>
      <c r="ACG24" s="49"/>
      <c r="ACH24" s="49"/>
      <c r="ACI24" s="49"/>
      <c r="ACJ24" s="49"/>
      <c r="ACK24" s="49"/>
      <c r="ACL24" s="49"/>
      <c r="ACM24" s="49"/>
      <c r="ACN24" s="49"/>
      <c r="ACO24" s="49"/>
      <c r="ACP24" s="49"/>
      <c r="ACQ24" s="49"/>
      <c r="ACR24" s="49"/>
      <c r="ACS24" s="49"/>
      <c r="ACT24" s="49"/>
      <c r="ACU24" s="49"/>
      <c r="ACV24" s="49"/>
      <c r="ACW24" s="49"/>
      <c r="ACX24" s="49"/>
      <c r="ACY24" s="49"/>
      <c r="ACZ24" s="49"/>
      <c r="ADA24" s="49"/>
      <c r="ADB24" s="49"/>
      <c r="ADC24" s="49"/>
      <c r="ADD24" s="49"/>
      <c r="ADE24" s="49"/>
      <c r="ADF24" s="49"/>
      <c r="ADG24" s="49"/>
      <c r="ADH24" s="49"/>
      <c r="ADI24" s="49"/>
      <c r="ADJ24" s="49"/>
      <c r="ADK24" s="49"/>
      <c r="ADL24" s="49"/>
      <c r="ADM24" s="49"/>
      <c r="ADN24" s="49"/>
      <c r="ADO24" s="49"/>
      <c r="ADP24" s="49"/>
      <c r="ADQ24" s="49"/>
      <c r="ADR24" s="49"/>
      <c r="ADS24" s="49"/>
      <c r="ADT24" s="49"/>
      <c r="ADU24" s="49"/>
      <c r="ADV24" s="49"/>
      <c r="ADW24" s="49"/>
      <c r="ADX24" s="49"/>
      <c r="ADY24" s="49"/>
      <c r="ADZ24" s="49"/>
      <c r="AEA24" s="49"/>
      <c r="AEB24" s="49"/>
      <c r="AEC24" s="49"/>
      <c r="AED24" s="49"/>
      <c r="AEE24" s="49"/>
      <c r="AEF24" s="49"/>
      <c r="AEG24" s="49"/>
      <c r="AEH24" s="49"/>
      <c r="AEI24" s="49"/>
      <c r="AEJ24" s="49"/>
      <c r="AEK24" s="49"/>
      <c r="AEL24" s="49"/>
      <c r="AEM24" s="49"/>
      <c r="AEN24" s="49"/>
      <c r="AEO24" s="49"/>
      <c r="AEP24" s="49"/>
      <c r="AEQ24" s="49"/>
      <c r="AER24" s="49"/>
      <c r="AES24" s="49"/>
      <c r="AET24" s="49"/>
      <c r="AEU24" s="49"/>
      <c r="AEV24" s="49"/>
      <c r="AEW24" s="49"/>
      <c r="AEX24" s="49"/>
      <c r="AEY24" s="49"/>
      <c r="AEZ24" s="49"/>
      <c r="AFA24" s="49"/>
      <c r="AFB24" s="49"/>
      <c r="AFC24" s="49"/>
      <c r="AFD24" s="49"/>
      <c r="AFE24" s="49"/>
      <c r="AFF24" s="49"/>
      <c r="AFG24" s="49"/>
      <c r="AFH24" s="49"/>
      <c r="AFI24" s="49"/>
      <c r="AFJ24" s="49"/>
      <c r="AFK24" s="49"/>
      <c r="AFL24" s="49"/>
      <c r="AFM24" s="49"/>
      <c r="AFN24" s="49"/>
      <c r="AFO24" s="49"/>
      <c r="AFP24" s="49"/>
      <c r="AFQ24" s="49"/>
      <c r="AFR24" s="49"/>
      <c r="AFS24" s="49"/>
      <c r="AFT24" s="49"/>
      <c r="AFU24" s="49"/>
      <c r="AFV24" s="49"/>
      <c r="AFW24" s="49"/>
      <c r="AFX24" s="49"/>
      <c r="AFY24" s="49"/>
      <c r="AFZ24" s="49"/>
      <c r="AGA24" s="49"/>
      <c r="AGB24" s="49"/>
      <c r="AGC24" s="49"/>
      <c r="AGD24" s="49"/>
      <c r="AGE24" s="49"/>
      <c r="AGF24" s="49"/>
      <c r="AGG24" s="49"/>
      <c r="AGH24" s="49"/>
      <c r="AGI24" s="49"/>
      <c r="AGJ24" s="49"/>
      <c r="AGK24" s="49"/>
      <c r="AGL24" s="49"/>
      <c r="AGM24" s="49"/>
      <c r="AGN24" s="49"/>
      <c r="AGO24" s="49"/>
      <c r="AGP24" s="49"/>
      <c r="AGQ24" s="49"/>
      <c r="AGR24" s="49"/>
      <c r="AGS24" s="49"/>
      <c r="AGT24" s="49"/>
      <c r="AGU24" s="49"/>
      <c r="AGV24" s="49"/>
      <c r="AGW24" s="49"/>
      <c r="AGX24" s="49"/>
      <c r="AGY24" s="49"/>
      <c r="AGZ24" s="49"/>
      <c r="AHA24" s="49"/>
      <c r="AHB24" s="49"/>
      <c r="AHC24" s="49"/>
      <c r="AHD24" s="49"/>
      <c r="AHE24" s="49"/>
      <c r="AHF24" s="49"/>
      <c r="AHG24" s="49"/>
      <c r="AHH24" s="49"/>
      <c r="AHI24" s="49"/>
      <c r="AHJ24" s="49"/>
      <c r="AHK24" s="49"/>
      <c r="AHL24" s="49"/>
      <c r="AHM24" s="49"/>
      <c r="AHN24" s="49"/>
      <c r="AHO24" s="49"/>
      <c r="AHP24" s="49"/>
      <c r="AHQ24" s="49"/>
      <c r="AHR24" s="49"/>
      <c r="AHS24" s="49"/>
      <c r="AHT24" s="49"/>
      <c r="AHU24" s="49"/>
      <c r="AHV24" s="49"/>
      <c r="AHW24" s="49"/>
      <c r="AHX24" s="49"/>
      <c r="AHY24" s="49"/>
      <c r="AHZ24" s="49"/>
      <c r="AIA24" s="49"/>
      <c r="AIB24" s="49"/>
      <c r="AIC24" s="49"/>
      <c r="AID24" s="49"/>
      <c r="AIE24" s="49"/>
      <c r="AIF24" s="49"/>
      <c r="AIG24" s="49"/>
      <c r="AIH24" s="49"/>
      <c r="AII24" s="49"/>
      <c r="AIJ24" s="49"/>
      <c r="AIK24" s="49"/>
      <c r="AIL24" s="49"/>
      <c r="AIM24" s="49"/>
      <c r="AIN24" s="49"/>
      <c r="AIO24" s="49"/>
      <c r="AIP24" s="49"/>
      <c r="AIQ24" s="49"/>
      <c r="AIR24" s="49"/>
      <c r="AIS24" s="49"/>
      <c r="AIT24" s="49"/>
      <c r="AIU24" s="49"/>
      <c r="AIV24" s="49"/>
      <c r="AIW24" s="49"/>
      <c r="AIX24" s="49"/>
      <c r="AIY24" s="49"/>
      <c r="AIZ24" s="49"/>
      <c r="AJA24" s="49"/>
      <c r="AJB24" s="49"/>
      <c r="AJC24" s="49"/>
      <c r="AJD24" s="49"/>
      <c r="AJE24" s="49"/>
      <c r="AJF24" s="49"/>
      <c r="AJG24" s="49"/>
      <c r="AJH24" s="49"/>
      <c r="AJI24" s="49"/>
      <c r="AJJ24" s="49"/>
      <c r="AJK24" s="49"/>
      <c r="AJL24" s="49"/>
      <c r="AJM24" s="49"/>
      <c r="AJN24" s="49"/>
      <c r="AJO24" s="49"/>
      <c r="AJP24" s="49"/>
      <c r="AJQ24" s="49"/>
      <c r="AJR24" s="49"/>
      <c r="AJS24" s="49"/>
      <c r="AJT24" s="49"/>
      <c r="AJU24" s="49"/>
      <c r="AJV24" s="49"/>
      <c r="AJW24" s="49"/>
      <c r="AJX24" s="49"/>
      <c r="AJY24" s="49"/>
      <c r="AJZ24" s="49"/>
      <c r="AKA24" s="49"/>
      <c r="AKB24" s="49"/>
      <c r="AKC24" s="49"/>
      <c r="AKD24" s="49"/>
      <c r="AKE24" s="49"/>
      <c r="AKF24" s="49"/>
      <c r="AKG24" s="49"/>
      <c r="AKH24" s="49"/>
      <c r="AKI24" s="49"/>
      <c r="AKJ24" s="49"/>
      <c r="AKK24" s="49"/>
      <c r="AKL24" s="49"/>
      <c r="AKM24" s="49"/>
      <c r="AKN24" s="49"/>
      <c r="AKO24" s="49"/>
      <c r="AKP24" s="49"/>
      <c r="AKQ24" s="49"/>
      <c r="AKR24" s="49"/>
      <c r="AKS24" s="49"/>
      <c r="AKT24" s="49"/>
      <c r="AKU24" s="49"/>
      <c r="AKV24" s="49"/>
      <c r="AKW24" s="49"/>
      <c r="AKX24" s="49"/>
      <c r="AKY24" s="49"/>
      <c r="AKZ24" s="49"/>
      <c r="ALA24" s="49"/>
      <c r="ALB24" s="49"/>
      <c r="ALC24" s="49"/>
      <c r="ALD24" s="49"/>
      <c r="ALE24" s="49"/>
      <c r="ALF24" s="49"/>
      <c r="ALG24" s="49"/>
      <c r="ALH24" s="49"/>
      <c r="ALI24" s="49"/>
      <c r="ALJ24" s="49"/>
      <c r="ALK24" s="49"/>
      <c r="ALL24" s="49"/>
      <c r="ALM24" s="49"/>
      <c r="ALN24" s="49"/>
      <c r="ALO24" s="49"/>
      <c r="ALP24" s="49"/>
      <c r="ALQ24" s="49"/>
      <c r="ALR24" s="49"/>
      <c r="ALS24" s="49"/>
      <c r="ALT24" s="49"/>
      <c r="ALU24" s="49"/>
      <c r="ALV24" s="49"/>
      <c r="ALW24" s="49"/>
      <c r="ALX24" s="49"/>
      <c r="ALY24" s="49"/>
      <c r="ALZ24" s="49"/>
      <c r="AMA24" s="49"/>
      <c r="AMB24" s="49"/>
      <c r="AMC24" s="49"/>
      <c r="AMD24" s="49"/>
      <c r="AME24" s="49"/>
      <c r="AMF24" s="49"/>
      <c r="AMG24" s="49"/>
      <c r="AMH24" s="49"/>
      <c r="AMI24" s="49"/>
    </row>
    <row r="25" spans="1:1023" ht="15">
      <c r="A25" s="56"/>
      <c r="B25" s="82"/>
      <c r="C25" s="91" t="s">
        <v>9</v>
      </c>
      <c r="D25" s="91" t="s">
        <v>10</v>
      </c>
      <c r="E25" s="91" t="s">
        <v>11</v>
      </c>
      <c r="F25" s="91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48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  <c r="IW25" s="49"/>
      <c r="IX25" s="49"/>
      <c r="IY25" s="49"/>
      <c r="IZ25" s="49"/>
      <c r="JA25" s="49"/>
      <c r="JB25" s="49"/>
      <c r="JC25" s="49"/>
      <c r="JD25" s="49"/>
      <c r="JE25" s="49"/>
      <c r="JF25" s="49"/>
      <c r="JG25" s="49"/>
      <c r="JH25" s="49"/>
      <c r="JI25" s="49"/>
      <c r="JJ25" s="49"/>
      <c r="JK25" s="49"/>
      <c r="JL25" s="49"/>
      <c r="JM25" s="49"/>
      <c r="JN25" s="49"/>
      <c r="JO25" s="49"/>
      <c r="JP25" s="49"/>
      <c r="JQ25" s="49"/>
      <c r="JR25" s="49"/>
      <c r="JS25" s="49"/>
      <c r="JT25" s="49"/>
      <c r="JU25" s="49"/>
      <c r="JV25" s="49"/>
      <c r="JW25" s="49"/>
      <c r="JX25" s="49"/>
      <c r="JY25" s="49"/>
      <c r="JZ25" s="49"/>
      <c r="KA25" s="49"/>
      <c r="KB25" s="49"/>
      <c r="KC25" s="49"/>
      <c r="KD25" s="49"/>
      <c r="KE25" s="49"/>
      <c r="KF25" s="49"/>
      <c r="KG25" s="49"/>
      <c r="KH25" s="49"/>
      <c r="KI25" s="49"/>
      <c r="KJ25" s="49"/>
      <c r="KK25" s="49"/>
      <c r="KL25" s="49"/>
      <c r="KM25" s="49"/>
      <c r="KN25" s="49"/>
      <c r="KO25" s="49"/>
      <c r="KP25" s="49"/>
      <c r="KQ25" s="49"/>
      <c r="KR25" s="49"/>
      <c r="KS25" s="49"/>
      <c r="KT25" s="49"/>
      <c r="KU25" s="49"/>
      <c r="KV25" s="49"/>
      <c r="KW25" s="49"/>
      <c r="KX25" s="49"/>
      <c r="KY25" s="49"/>
      <c r="KZ25" s="49"/>
      <c r="LA25" s="49"/>
      <c r="LB25" s="49"/>
      <c r="LC25" s="49"/>
      <c r="LD25" s="49"/>
      <c r="LE25" s="49"/>
      <c r="LF25" s="49"/>
      <c r="LG25" s="49"/>
      <c r="LH25" s="49"/>
      <c r="LI25" s="49"/>
      <c r="LJ25" s="49"/>
      <c r="LK25" s="49"/>
      <c r="LL25" s="49"/>
      <c r="LM25" s="49"/>
      <c r="LN25" s="49"/>
      <c r="LO25" s="49"/>
      <c r="LP25" s="49"/>
      <c r="LQ25" s="49"/>
      <c r="LR25" s="49"/>
      <c r="LS25" s="49"/>
      <c r="LT25" s="49"/>
      <c r="LU25" s="49"/>
      <c r="LV25" s="49"/>
      <c r="LW25" s="49"/>
      <c r="LX25" s="49"/>
      <c r="LY25" s="49"/>
      <c r="LZ25" s="49"/>
      <c r="MA25" s="49"/>
      <c r="MB25" s="49"/>
      <c r="MC25" s="49"/>
      <c r="MD25" s="49"/>
      <c r="ME25" s="49"/>
      <c r="MF25" s="49"/>
      <c r="MG25" s="49"/>
      <c r="MH25" s="49"/>
      <c r="MI25" s="49"/>
      <c r="MJ25" s="49"/>
      <c r="MK25" s="49"/>
      <c r="ML25" s="49"/>
      <c r="MM25" s="49"/>
      <c r="MN25" s="49"/>
      <c r="MO25" s="49"/>
      <c r="MP25" s="49"/>
      <c r="MQ25" s="49"/>
      <c r="MR25" s="49"/>
      <c r="MS25" s="49"/>
      <c r="MT25" s="49"/>
      <c r="MU25" s="49"/>
      <c r="MV25" s="49"/>
      <c r="MW25" s="49"/>
      <c r="MX25" s="49"/>
      <c r="MY25" s="49"/>
      <c r="MZ25" s="49"/>
      <c r="NA25" s="49"/>
      <c r="NB25" s="49"/>
      <c r="NC25" s="49"/>
      <c r="ND25" s="49"/>
      <c r="NE25" s="49"/>
      <c r="NF25" s="49"/>
      <c r="NG25" s="49"/>
      <c r="NH25" s="49"/>
      <c r="NI25" s="49"/>
      <c r="NJ25" s="49"/>
      <c r="NK25" s="49"/>
      <c r="NL25" s="49"/>
      <c r="NM25" s="49"/>
      <c r="NN25" s="49"/>
      <c r="NO25" s="49"/>
      <c r="NP25" s="49"/>
      <c r="NQ25" s="49"/>
      <c r="NR25" s="49"/>
      <c r="NS25" s="49"/>
      <c r="NT25" s="49"/>
      <c r="NU25" s="49"/>
      <c r="NV25" s="49"/>
      <c r="NW25" s="49"/>
      <c r="NX25" s="49"/>
      <c r="NY25" s="49"/>
      <c r="NZ25" s="49"/>
      <c r="OA25" s="49"/>
      <c r="OB25" s="49"/>
      <c r="OC25" s="49"/>
      <c r="OD25" s="49"/>
      <c r="OE25" s="49"/>
      <c r="OF25" s="49"/>
      <c r="OG25" s="49"/>
      <c r="OH25" s="49"/>
      <c r="OI25" s="49"/>
      <c r="OJ25" s="49"/>
      <c r="OK25" s="49"/>
      <c r="OL25" s="49"/>
      <c r="OM25" s="49"/>
      <c r="ON25" s="49"/>
      <c r="OO25" s="49"/>
      <c r="OP25" s="49"/>
      <c r="OQ25" s="49"/>
      <c r="OR25" s="49"/>
      <c r="OS25" s="49"/>
      <c r="OT25" s="49"/>
      <c r="OU25" s="49"/>
      <c r="OV25" s="49"/>
      <c r="OW25" s="49"/>
      <c r="OX25" s="49"/>
      <c r="OY25" s="49"/>
      <c r="OZ25" s="49"/>
      <c r="PA25" s="49"/>
      <c r="PB25" s="49"/>
      <c r="PC25" s="49"/>
      <c r="PD25" s="49"/>
      <c r="PE25" s="49"/>
      <c r="PF25" s="49"/>
      <c r="PG25" s="49"/>
      <c r="PH25" s="49"/>
      <c r="PI25" s="49"/>
      <c r="PJ25" s="49"/>
      <c r="PK25" s="49"/>
      <c r="PL25" s="49"/>
      <c r="PM25" s="49"/>
      <c r="PN25" s="49"/>
      <c r="PO25" s="49"/>
      <c r="PP25" s="49"/>
      <c r="PQ25" s="49"/>
      <c r="PR25" s="49"/>
      <c r="PS25" s="49"/>
      <c r="PT25" s="49"/>
      <c r="PU25" s="49"/>
      <c r="PV25" s="49"/>
      <c r="PW25" s="49"/>
      <c r="PX25" s="49"/>
      <c r="PY25" s="49"/>
      <c r="PZ25" s="49"/>
      <c r="QA25" s="49"/>
      <c r="QB25" s="49"/>
      <c r="QC25" s="49"/>
      <c r="QD25" s="49"/>
      <c r="QE25" s="49"/>
      <c r="QF25" s="49"/>
      <c r="QG25" s="49"/>
      <c r="QH25" s="49"/>
      <c r="QI25" s="49"/>
      <c r="QJ25" s="49"/>
      <c r="QK25" s="49"/>
      <c r="QL25" s="49"/>
      <c r="QM25" s="49"/>
      <c r="QN25" s="49"/>
      <c r="QO25" s="49"/>
      <c r="QP25" s="49"/>
      <c r="QQ25" s="49"/>
      <c r="QR25" s="49"/>
      <c r="QS25" s="49"/>
      <c r="QT25" s="49"/>
      <c r="QU25" s="49"/>
      <c r="QV25" s="49"/>
      <c r="QW25" s="49"/>
      <c r="QX25" s="49"/>
      <c r="QY25" s="49"/>
      <c r="QZ25" s="49"/>
      <c r="RA25" s="49"/>
      <c r="RB25" s="49"/>
      <c r="RC25" s="49"/>
      <c r="RD25" s="49"/>
      <c r="RE25" s="49"/>
      <c r="RF25" s="49"/>
      <c r="RG25" s="49"/>
      <c r="RH25" s="49"/>
      <c r="RI25" s="49"/>
      <c r="RJ25" s="49"/>
      <c r="RK25" s="49"/>
      <c r="RL25" s="49"/>
      <c r="RM25" s="49"/>
      <c r="RN25" s="49"/>
      <c r="RO25" s="49"/>
      <c r="RP25" s="49"/>
      <c r="RQ25" s="49"/>
      <c r="RR25" s="49"/>
      <c r="RS25" s="49"/>
      <c r="RT25" s="49"/>
      <c r="RU25" s="49"/>
      <c r="RV25" s="49"/>
      <c r="RW25" s="49"/>
      <c r="RX25" s="49"/>
      <c r="RY25" s="49"/>
      <c r="RZ25" s="49"/>
      <c r="SA25" s="49"/>
      <c r="SB25" s="49"/>
      <c r="SC25" s="49"/>
      <c r="SD25" s="49"/>
      <c r="SE25" s="49"/>
      <c r="SF25" s="49"/>
      <c r="SG25" s="49"/>
      <c r="SH25" s="49"/>
      <c r="SI25" s="49"/>
      <c r="SJ25" s="49"/>
      <c r="SK25" s="49"/>
      <c r="SL25" s="49"/>
      <c r="SM25" s="49"/>
      <c r="SN25" s="49"/>
      <c r="SO25" s="49"/>
      <c r="SP25" s="49"/>
      <c r="SQ25" s="49"/>
      <c r="SR25" s="49"/>
      <c r="SS25" s="49"/>
      <c r="ST25" s="49"/>
      <c r="SU25" s="49"/>
      <c r="SV25" s="49"/>
      <c r="SW25" s="49"/>
      <c r="SX25" s="49"/>
      <c r="SY25" s="49"/>
      <c r="SZ25" s="49"/>
      <c r="TA25" s="49"/>
      <c r="TB25" s="49"/>
      <c r="TC25" s="49"/>
      <c r="TD25" s="49"/>
      <c r="TE25" s="49"/>
      <c r="TF25" s="49"/>
      <c r="TG25" s="49"/>
      <c r="TH25" s="49"/>
      <c r="TI25" s="49"/>
      <c r="TJ25" s="49"/>
      <c r="TK25" s="49"/>
      <c r="TL25" s="49"/>
      <c r="TM25" s="49"/>
      <c r="TN25" s="49"/>
      <c r="TO25" s="49"/>
      <c r="TP25" s="49"/>
      <c r="TQ25" s="49"/>
      <c r="TR25" s="49"/>
      <c r="TS25" s="49"/>
      <c r="TT25" s="49"/>
      <c r="TU25" s="49"/>
      <c r="TV25" s="49"/>
      <c r="TW25" s="49"/>
      <c r="TX25" s="49"/>
      <c r="TY25" s="49"/>
      <c r="TZ25" s="49"/>
      <c r="UA25" s="49"/>
      <c r="UB25" s="49"/>
      <c r="UC25" s="49"/>
      <c r="UD25" s="49"/>
      <c r="UE25" s="49"/>
      <c r="UF25" s="49"/>
      <c r="UG25" s="49"/>
      <c r="UH25" s="49"/>
      <c r="UI25" s="49"/>
      <c r="UJ25" s="49"/>
      <c r="UK25" s="49"/>
      <c r="UL25" s="49"/>
      <c r="UM25" s="49"/>
      <c r="UN25" s="49"/>
      <c r="UO25" s="49"/>
      <c r="UP25" s="49"/>
      <c r="UQ25" s="49"/>
      <c r="UR25" s="49"/>
      <c r="US25" s="49"/>
      <c r="UT25" s="49"/>
      <c r="UU25" s="49"/>
      <c r="UV25" s="49"/>
      <c r="UW25" s="49"/>
      <c r="UX25" s="49"/>
      <c r="UY25" s="49"/>
      <c r="UZ25" s="49"/>
      <c r="VA25" s="49"/>
      <c r="VB25" s="49"/>
      <c r="VC25" s="49"/>
      <c r="VD25" s="49"/>
      <c r="VE25" s="49"/>
      <c r="VF25" s="49"/>
      <c r="VG25" s="49"/>
      <c r="VH25" s="49"/>
      <c r="VI25" s="49"/>
      <c r="VJ25" s="49"/>
      <c r="VK25" s="49"/>
      <c r="VL25" s="49"/>
      <c r="VM25" s="49"/>
      <c r="VN25" s="49"/>
      <c r="VO25" s="49"/>
      <c r="VP25" s="49"/>
      <c r="VQ25" s="49"/>
      <c r="VR25" s="49"/>
      <c r="VS25" s="49"/>
      <c r="VT25" s="49"/>
      <c r="VU25" s="49"/>
      <c r="VV25" s="49"/>
      <c r="VW25" s="49"/>
      <c r="VX25" s="49"/>
      <c r="VY25" s="49"/>
      <c r="VZ25" s="49"/>
      <c r="WA25" s="49"/>
      <c r="WB25" s="49"/>
      <c r="WC25" s="49"/>
      <c r="WD25" s="49"/>
      <c r="WE25" s="49"/>
      <c r="WF25" s="49"/>
      <c r="WG25" s="49"/>
      <c r="WH25" s="49"/>
      <c r="WI25" s="49"/>
      <c r="WJ25" s="49"/>
      <c r="WK25" s="49"/>
      <c r="WL25" s="49"/>
      <c r="WM25" s="49"/>
      <c r="WN25" s="49"/>
      <c r="WO25" s="49"/>
      <c r="WP25" s="49"/>
      <c r="WQ25" s="49"/>
      <c r="WR25" s="49"/>
      <c r="WS25" s="49"/>
      <c r="WT25" s="49"/>
      <c r="WU25" s="49"/>
      <c r="WV25" s="49"/>
      <c r="WW25" s="49"/>
      <c r="WX25" s="49"/>
      <c r="WY25" s="49"/>
      <c r="WZ25" s="49"/>
      <c r="XA25" s="49"/>
      <c r="XB25" s="49"/>
      <c r="XC25" s="49"/>
      <c r="XD25" s="49"/>
      <c r="XE25" s="49"/>
      <c r="XF25" s="49"/>
      <c r="XG25" s="49"/>
      <c r="XH25" s="49"/>
      <c r="XI25" s="49"/>
      <c r="XJ25" s="49"/>
      <c r="XK25" s="49"/>
      <c r="XL25" s="49"/>
      <c r="XM25" s="49"/>
      <c r="XN25" s="49"/>
      <c r="XO25" s="49"/>
      <c r="XP25" s="49"/>
      <c r="XQ25" s="49"/>
      <c r="XR25" s="49"/>
      <c r="XS25" s="49"/>
      <c r="XT25" s="49"/>
      <c r="XU25" s="49"/>
      <c r="XV25" s="49"/>
      <c r="XW25" s="49"/>
      <c r="XX25" s="49"/>
      <c r="XY25" s="49"/>
      <c r="XZ25" s="49"/>
      <c r="YA25" s="49"/>
      <c r="YB25" s="49"/>
      <c r="YC25" s="49"/>
      <c r="YD25" s="49"/>
      <c r="YE25" s="49"/>
      <c r="YF25" s="49"/>
      <c r="YG25" s="49"/>
      <c r="YH25" s="49"/>
      <c r="YI25" s="49"/>
      <c r="YJ25" s="49"/>
      <c r="YK25" s="49"/>
      <c r="YL25" s="49"/>
      <c r="YM25" s="49"/>
      <c r="YN25" s="49"/>
      <c r="YO25" s="49"/>
      <c r="YP25" s="49"/>
      <c r="YQ25" s="49"/>
      <c r="YR25" s="49"/>
      <c r="YS25" s="49"/>
      <c r="YT25" s="49"/>
      <c r="YU25" s="49"/>
      <c r="YV25" s="49"/>
      <c r="YW25" s="49"/>
      <c r="YX25" s="49"/>
      <c r="YY25" s="49"/>
      <c r="YZ25" s="49"/>
      <c r="ZA25" s="49"/>
      <c r="ZB25" s="49"/>
      <c r="ZC25" s="49"/>
      <c r="ZD25" s="49"/>
      <c r="ZE25" s="49"/>
      <c r="ZF25" s="49"/>
      <c r="ZG25" s="49"/>
      <c r="ZH25" s="49"/>
      <c r="ZI25" s="49"/>
      <c r="ZJ25" s="49"/>
      <c r="ZK25" s="49"/>
      <c r="ZL25" s="49"/>
      <c r="ZM25" s="49"/>
      <c r="ZN25" s="49"/>
      <c r="ZO25" s="49"/>
      <c r="ZP25" s="49"/>
      <c r="ZQ25" s="49"/>
      <c r="ZR25" s="49"/>
      <c r="ZS25" s="49"/>
      <c r="ZT25" s="49"/>
      <c r="ZU25" s="49"/>
      <c r="ZV25" s="49"/>
      <c r="ZW25" s="49"/>
      <c r="ZX25" s="49"/>
      <c r="ZY25" s="49"/>
      <c r="ZZ25" s="49"/>
      <c r="AAA25" s="49"/>
      <c r="AAB25" s="49"/>
      <c r="AAC25" s="49"/>
      <c r="AAD25" s="49"/>
      <c r="AAE25" s="49"/>
      <c r="AAF25" s="49"/>
      <c r="AAG25" s="49"/>
      <c r="AAH25" s="49"/>
      <c r="AAI25" s="49"/>
      <c r="AAJ25" s="49"/>
      <c r="AAK25" s="49"/>
      <c r="AAL25" s="49"/>
      <c r="AAM25" s="49"/>
      <c r="AAN25" s="49"/>
      <c r="AAO25" s="49"/>
      <c r="AAP25" s="49"/>
      <c r="AAQ25" s="49"/>
      <c r="AAR25" s="49"/>
      <c r="AAS25" s="49"/>
      <c r="AAT25" s="49"/>
      <c r="AAU25" s="49"/>
      <c r="AAV25" s="49"/>
      <c r="AAW25" s="49"/>
      <c r="AAX25" s="49"/>
      <c r="AAY25" s="49"/>
      <c r="AAZ25" s="49"/>
      <c r="ABA25" s="49"/>
      <c r="ABB25" s="49"/>
      <c r="ABC25" s="49"/>
      <c r="ABD25" s="49"/>
      <c r="ABE25" s="49"/>
      <c r="ABF25" s="49"/>
      <c r="ABG25" s="49"/>
      <c r="ABH25" s="49"/>
      <c r="ABI25" s="49"/>
      <c r="ABJ25" s="49"/>
      <c r="ABK25" s="49"/>
      <c r="ABL25" s="49"/>
      <c r="ABM25" s="49"/>
      <c r="ABN25" s="49"/>
      <c r="ABO25" s="49"/>
      <c r="ABP25" s="49"/>
      <c r="ABQ25" s="49"/>
      <c r="ABR25" s="49"/>
      <c r="ABS25" s="49"/>
      <c r="ABT25" s="49"/>
      <c r="ABU25" s="49"/>
      <c r="ABV25" s="49"/>
      <c r="ABW25" s="49"/>
      <c r="ABX25" s="49"/>
      <c r="ABY25" s="49"/>
      <c r="ABZ25" s="49"/>
      <c r="ACA25" s="49"/>
      <c r="ACB25" s="49"/>
      <c r="ACC25" s="49"/>
      <c r="ACD25" s="49"/>
      <c r="ACE25" s="49"/>
      <c r="ACF25" s="49"/>
      <c r="ACG25" s="49"/>
      <c r="ACH25" s="49"/>
      <c r="ACI25" s="49"/>
      <c r="ACJ25" s="49"/>
      <c r="ACK25" s="49"/>
      <c r="ACL25" s="49"/>
      <c r="ACM25" s="49"/>
      <c r="ACN25" s="49"/>
      <c r="ACO25" s="49"/>
      <c r="ACP25" s="49"/>
      <c r="ACQ25" s="49"/>
      <c r="ACR25" s="49"/>
      <c r="ACS25" s="49"/>
      <c r="ACT25" s="49"/>
      <c r="ACU25" s="49"/>
      <c r="ACV25" s="49"/>
      <c r="ACW25" s="49"/>
      <c r="ACX25" s="49"/>
      <c r="ACY25" s="49"/>
      <c r="ACZ25" s="49"/>
      <c r="ADA25" s="49"/>
      <c r="ADB25" s="49"/>
      <c r="ADC25" s="49"/>
      <c r="ADD25" s="49"/>
      <c r="ADE25" s="49"/>
      <c r="ADF25" s="49"/>
      <c r="ADG25" s="49"/>
      <c r="ADH25" s="49"/>
      <c r="ADI25" s="49"/>
      <c r="ADJ25" s="49"/>
      <c r="ADK25" s="49"/>
      <c r="ADL25" s="49"/>
      <c r="ADM25" s="49"/>
      <c r="ADN25" s="49"/>
      <c r="ADO25" s="49"/>
      <c r="ADP25" s="49"/>
      <c r="ADQ25" s="49"/>
      <c r="ADR25" s="49"/>
      <c r="ADS25" s="49"/>
      <c r="ADT25" s="49"/>
      <c r="ADU25" s="49"/>
      <c r="ADV25" s="49"/>
      <c r="ADW25" s="49"/>
      <c r="ADX25" s="49"/>
      <c r="ADY25" s="49"/>
      <c r="ADZ25" s="49"/>
      <c r="AEA25" s="49"/>
      <c r="AEB25" s="49"/>
      <c r="AEC25" s="49"/>
      <c r="AED25" s="49"/>
      <c r="AEE25" s="49"/>
      <c r="AEF25" s="49"/>
      <c r="AEG25" s="49"/>
      <c r="AEH25" s="49"/>
      <c r="AEI25" s="49"/>
      <c r="AEJ25" s="49"/>
      <c r="AEK25" s="49"/>
      <c r="AEL25" s="49"/>
      <c r="AEM25" s="49"/>
      <c r="AEN25" s="49"/>
      <c r="AEO25" s="49"/>
      <c r="AEP25" s="49"/>
      <c r="AEQ25" s="49"/>
      <c r="AER25" s="49"/>
      <c r="AES25" s="49"/>
      <c r="AET25" s="49"/>
      <c r="AEU25" s="49"/>
      <c r="AEV25" s="49"/>
      <c r="AEW25" s="49"/>
      <c r="AEX25" s="49"/>
      <c r="AEY25" s="49"/>
      <c r="AEZ25" s="49"/>
      <c r="AFA25" s="49"/>
      <c r="AFB25" s="49"/>
      <c r="AFC25" s="49"/>
      <c r="AFD25" s="49"/>
      <c r="AFE25" s="49"/>
      <c r="AFF25" s="49"/>
      <c r="AFG25" s="49"/>
      <c r="AFH25" s="49"/>
      <c r="AFI25" s="49"/>
      <c r="AFJ25" s="49"/>
      <c r="AFK25" s="49"/>
      <c r="AFL25" s="49"/>
      <c r="AFM25" s="49"/>
      <c r="AFN25" s="49"/>
      <c r="AFO25" s="49"/>
      <c r="AFP25" s="49"/>
      <c r="AFQ25" s="49"/>
      <c r="AFR25" s="49"/>
      <c r="AFS25" s="49"/>
      <c r="AFT25" s="49"/>
      <c r="AFU25" s="49"/>
      <c r="AFV25" s="49"/>
      <c r="AFW25" s="49"/>
      <c r="AFX25" s="49"/>
      <c r="AFY25" s="49"/>
      <c r="AFZ25" s="49"/>
      <c r="AGA25" s="49"/>
      <c r="AGB25" s="49"/>
      <c r="AGC25" s="49"/>
      <c r="AGD25" s="49"/>
      <c r="AGE25" s="49"/>
      <c r="AGF25" s="49"/>
      <c r="AGG25" s="49"/>
      <c r="AGH25" s="49"/>
      <c r="AGI25" s="49"/>
      <c r="AGJ25" s="49"/>
      <c r="AGK25" s="49"/>
      <c r="AGL25" s="49"/>
      <c r="AGM25" s="49"/>
      <c r="AGN25" s="49"/>
      <c r="AGO25" s="49"/>
      <c r="AGP25" s="49"/>
      <c r="AGQ25" s="49"/>
      <c r="AGR25" s="49"/>
      <c r="AGS25" s="49"/>
      <c r="AGT25" s="49"/>
      <c r="AGU25" s="49"/>
      <c r="AGV25" s="49"/>
      <c r="AGW25" s="49"/>
      <c r="AGX25" s="49"/>
      <c r="AGY25" s="49"/>
      <c r="AGZ25" s="49"/>
      <c r="AHA25" s="49"/>
      <c r="AHB25" s="49"/>
      <c r="AHC25" s="49"/>
      <c r="AHD25" s="49"/>
      <c r="AHE25" s="49"/>
      <c r="AHF25" s="49"/>
      <c r="AHG25" s="49"/>
      <c r="AHH25" s="49"/>
      <c r="AHI25" s="49"/>
      <c r="AHJ25" s="49"/>
      <c r="AHK25" s="49"/>
      <c r="AHL25" s="49"/>
      <c r="AHM25" s="49"/>
      <c r="AHN25" s="49"/>
      <c r="AHO25" s="49"/>
      <c r="AHP25" s="49"/>
      <c r="AHQ25" s="49"/>
      <c r="AHR25" s="49"/>
      <c r="AHS25" s="49"/>
      <c r="AHT25" s="49"/>
      <c r="AHU25" s="49"/>
      <c r="AHV25" s="49"/>
      <c r="AHW25" s="49"/>
      <c r="AHX25" s="49"/>
      <c r="AHY25" s="49"/>
      <c r="AHZ25" s="49"/>
      <c r="AIA25" s="49"/>
      <c r="AIB25" s="49"/>
      <c r="AIC25" s="49"/>
      <c r="AID25" s="49"/>
      <c r="AIE25" s="49"/>
      <c r="AIF25" s="49"/>
      <c r="AIG25" s="49"/>
      <c r="AIH25" s="49"/>
      <c r="AII25" s="49"/>
      <c r="AIJ25" s="49"/>
      <c r="AIK25" s="49"/>
      <c r="AIL25" s="49"/>
      <c r="AIM25" s="49"/>
      <c r="AIN25" s="49"/>
      <c r="AIO25" s="49"/>
      <c r="AIP25" s="49"/>
      <c r="AIQ25" s="49"/>
      <c r="AIR25" s="49"/>
      <c r="AIS25" s="49"/>
      <c r="AIT25" s="49"/>
      <c r="AIU25" s="49"/>
      <c r="AIV25" s="49"/>
      <c r="AIW25" s="49"/>
      <c r="AIX25" s="49"/>
      <c r="AIY25" s="49"/>
      <c r="AIZ25" s="49"/>
      <c r="AJA25" s="49"/>
      <c r="AJB25" s="49"/>
      <c r="AJC25" s="49"/>
      <c r="AJD25" s="49"/>
      <c r="AJE25" s="49"/>
      <c r="AJF25" s="49"/>
      <c r="AJG25" s="49"/>
      <c r="AJH25" s="49"/>
      <c r="AJI25" s="49"/>
      <c r="AJJ25" s="49"/>
      <c r="AJK25" s="49"/>
      <c r="AJL25" s="49"/>
      <c r="AJM25" s="49"/>
      <c r="AJN25" s="49"/>
      <c r="AJO25" s="49"/>
      <c r="AJP25" s="49"/>
      <c r="AJQ25" s="49"/>
      <c r="AJR25" s="49"/>
      <c r="AJS25" s="49"/>
      <c r="AJT25" s="49"/>
      <c r="AJU25" s="49"/>
      <c r="AJV25" s="49"/>
      <c r="AJW25" s="49"/>
      <c r="AJX25" s="49"/>
      <c r="AJY25" s="49"/>
      <c r="AJZ25" s="49"/>
      <c r="AKA25" s="49"/>
      <c r="AKB25" s="49"/>
      <c r="AKC25" s="49"/>
      <c r="AKD25" s="49"/>
      <c r="AKE25" s="49"/>
      <c r="AKF25" s="49"/>
      <c r="AKG25" s="49"/>
      <c r="AKH25" s="49"/>
      <c r="AKI25" s="49"/>
      <c r="AKJ25" s="49"/>
      <c r="AKK25" s="49"/>
      <c r="AKL25" s="49"/>
      <c r="AKM25" s="49"/>
      <c r="AKN25" s="49"/>
      <c r="AKO25" s="49"/>
      <c r="AKP25" s="49"/>
      <c r="AKQ25" s="49"/>
      <c r="AKR25" s="49"/>
      <c r="AKS25" s="49"/>
      <c r="AKT25" s="49"/>
      <c r="AKU25" s="49"/>
      <c r="AKV25" s="49"/>
      <c r="AKW25" s="49"/>
      <c r="AKX25" s="49"/>
      <c r="AKY25" s="49"/>
      <c r="AKZ25" s="49"/>
      <c r="ALA25" s="49"/>
      <c r="ALB25" s="49"/>
      <c r="ALC25" s="49"/>
      <c r="ALD25" s="49"/>
      <c r="ALE25" s="49"/>
      <c r="ALF25" s="49"/>
      <c r="ALG25" s="49"/>
      <c r="ALH25" s="49"/>
      <c r="ALI25" s="49"/>
      <c r="ALJ25" s="49"/>
      <c r="ALK25" s="49"/>
      <c r="ALL25" s="49"/>
      <c r="ALM25" s="49"/>
      <c r="ALN25" s="49"/>
      <c r="ALO25" s="49"/>
      <c r="ALP25" s="49"/>
      <c r="ALQ25" s="49"/>
      <c r="ALR25" s="49"/>
      <c r="ALS25" s="49"/>
      <c r="ALT25" s="49"/>
      <c r="ALU25" s="49"/>
      <c r="ALV25" s="49"/>
      <c r="ALW25" s="49"/>
      <c r="ALX25" s="49"/>
      <c r="ALY25" s="49"/>
      <c r="ALZ25" s="49"/>
      <c r="AMA25" s="49"/>
      <c r="AMB25" s="49"/>
      <c r="AMC25" s="49"/>
      <c r="AMD25" s="49"/>
      <c r="AME25" s="49"/>
      <c r="AMF25" s="49"/>
      <c r="AMG25" s="49"/>
      <c r="AMH25" s="49"/>
      <c r="AMI25" s="49"/>
    </row>
    <row r="26" spans="1:1023" ht="15">
      <c r="A26" s="50" t="s">
        <v>283</v>
      </c>
      <c r="B26" s="79">
        <f>ПОЛДНИКИ!C91</f>
        <v>3770</v>
      </c>
      <c r="C26" s="92">
        <f>ПОЛДНИКИ!D91</f>
        <v>126.5</v>
      </c>
      <c r="D26" s="92">
        <f>ПОЛДНИКИ!E91</f>
        <v>135.05000000000001</v>
      </c>
      <c r="E26" s="92">
        <f>ПОЛДНИКИ!F91</f>
        <v>496.2</v>
      </c>
      <c r="F26" s="92">
        <f>ПОЛДНИКИ!G91</f>
        <v>3713.8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  <c r="V26" s="52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</row>
    <row r="27" spans="1:1023" ht="15">
      <c r="A27" s="50" t="s">
        <v>284</v>
      </c>
      <c r="B27" s="79">
        <f>B26/10</f>
        <v>377</v>
      </c>
      <c r="C27" s="92">
        <f t="shared" ref="C27:F27" si="6">C26/10</f>
        <v>12.65</v>
      </c>
      <c r="D27" s="92">
        <f t="shared" si="6"/>
        <v>13.505000000000001</v>
      </c>
      <c r="E27" s="92">
        <f t="shared" si="6"/>
        <v>49.62</v>
      </c>
      <c r="F27" s="92">
        <f t="shared" si="6"/>
        <v>371.38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52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  <c r="AMA27" s="53"/>
      <c r="AMB27" s="53"/>
      <c r="AMC27" s="53"/>
      <c r="AMD27" s="53"/>
      <c r="AME27" s="53"/>
      <c r="AMF27" s="53"/>
      <c r="AMG27" s="53"/>
      <c r="AMH27" s="53"/>
      <c r="AMI27" s="53"/>
    </row>
    <row r="28" spans="1:1023" ht="15.75">
      <c r="A28" s="38" t="s">
        <v>299</v>
      </c>
      <c r="B28" s="77"/>
      <c r="C28" s="88">
        <v>1</v>
      </c>
      <c r="D28" s="93">
        <v>1</v>
      </c>
      <c r="E28" s="93">
        <v>4.0441664213952793</v>
      </c>
      <c r="F28" s="93"/>
      <c r="G28" s="44"/>
      <c r="H28" s="45"/>
      <c r="I28" s="45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4"/>
      <c r="JT28" s="54"/>
      <c r="JU28" s="54"/>
      <c r="JV28" s="54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4"/>
      <c r="KJ28" s="54"/>
      <c r="KK28" s="54"/>
      <c r="KL28" s="54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4"/>
      <c r="KZ28" s="54"/>
      <c r="LA28" s="54"/>
      <c r="LB28" s="54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4"/>
      <c r="LP28" s="54"/>
      <c r="LQ28" s="54"/>
      <c r="LR28" s="54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4"/>
      <c r="MF28" s="54"/>
      <c r="MG28" s="54"/>
      <c r="MH28" s="54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4"/>
      <c r="MV28" s="54"/>
      <c r="MW28" s="54"/>
      <c r="MX28" s="54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4"/>
      <c r="NL28" s="54"/>
      <c r="NM28" s="54"/>
      <c r="NN28" s="54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4"/>
      <c r="OB28" s="54"/>
      <c r="OC28" s="54"/>
      <c r="OD28" s="54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4"/>
      <c r="OR28" s="54"/>
      <c r="OS28" s="54"/>
      <c r="OT28" s="54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4"/>
      <c r="PH28" s="54"/>
      <c r="PI28" s="54"/>
      <c r="PJ28" s="54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4"/>
      <c r="PX28" s="54"/>
      <c r="PY28" s="54"/>
      <c r="PZ28" s="54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4"/>
      <c r="QN28" s="54"/>
      <c r="QO28" s="54"/>
      <c r="QP28" s="54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4"/>
      <c r="RD28" s="54"/>
      <c r="RE28" s="54"/>
      <c r="RF28" s="54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4"/>
      <c r="RT28" s="54"/>
      <c r="RU28" s="54"/>
      <c r="RV28" s="54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4"/>
      <c r="SJ28" s="54"/>
      <c r="SK28" s="54"/>
      <c r="SL28" s="54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4"/>
      <c r="SZ28" s="54"/>
      <c r="TA28" s="54"/>
      <c r="TB28" s="54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4"/>
      <c r="TP28" s="54"/>
      <c r="TQ28" s="54"/>
      <c r="TR28" s="54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4"/>
      <c r="UF28" s="54"/>
      <c r="UG28" s="54"/>
      <c r="UH28" s="54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4"/>
      <c r="UV28" s="54"/>
      <c r="UW28" s="54"/>
      <c r="UX28" s="54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4"/>
      <c r="VL28" s="54"/>
      <c r="VM28" s="54"/>
      <c r="VN28" s="54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4"/>
      <c r="WB28" s="54"/>
      <c r="WC28" s="54"/>
      <c r="WD28" s="54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4"/>
      <c r="WR28" s="54"/>
      <c r="WS28" s="54"/>
      <c r="WT28" s="54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4"/>
      <c r="XH28" s="54"/>
      <c r="XI28" s="54"/>
      <c r="XJ28" s="54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4"/>
      <c r="XX28" s="54"/>
      <c r="XY28" s="54"/>
      <c r="XZ28" s="54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4"/>
      <c r="YN28" s="54"/>
      <c r="YO28" s="54"/>
      <c r="YP28" s="54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4"/>
      <c r="ZD28" s="54"/>
      <c r="ZE28" s="54"/>
      <c r="ZF28" s="54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4"/>
      <c r="ZT28" s="54"/>
      <c r="ZU28" s="54"/>
      <c r="ZV28" s="54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4"/>
      <c r="AAJ28" s="54"/>
      <c r="AAK28" s="54"/>
      <c r="AAL28" s="54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4"/>
      <c r="AAZ28" s="54"/>
      <c r="ABA28" s="54"/>
      <c r="ABB28" s="54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4"/>
      <c r="ABP28" s="54"/>
      <c r="ABQ28" s="54"/>
      <c r="ABR28" s="54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4"/>
      <c r="ACF28" s="54"/>
      <c r="ACG28" s="54"/>
      <c r="ACH28" s="54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4"/>
      <c r="ACV28" s="54"/>
      <c r="ACW28" s="54"/>
      <c r="ACX28" s="54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4"/>
      <c r="ADL28" s="54"/>
      <c r="ADM28" s="54"/>
      <c r="ADN28" s="54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4"/>
      <c r="AEB28" s="54"/>
      <c r="AEC28" s="54"/>
      <c r="AED28" s="54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4"/>
      <c r="AER28" s="54"/>
      <c r="AES28" s="54"/>
      <c r="AET28" s="54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4"/>
      <c r="AFH28" s="54"/>
      <c r="AFI28" s="54"/>
      <c r="AFJ28" s="54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4"/>
      <c r="AFX28" s="54"/>
      <c r="AFY28" s="54"/>
      <c r="AFZ28" s="54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4"/>
      <c r="AGN28" s="54"/>
      <c r="AGO28" s="54"/>
      <c r="AGP28" s="54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4"/>
      <c r="AHD28" s="54"/>
      <c r="AHE28" s="54"/>
      <c r="AHF28" s="54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4"/>
      <c r="AHT28" s="54"/>
      <c r="AHU28" s="54"/>
      <c r="AHV28" s="54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4"/>
      <c r="AIJ28" s="54"/>
      <c r="AIK28" s="54"/>
      <c r="AIL28" s="54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4"/>
      <c r="AIZ28" s="54"/>
      <c r="AJA28" s="54"/>
      <c r="AJB28" s="54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4"/>
      <c r="AJP28" s="54"/>
      <c r="AJQ28" s="54"/>
      <c r="AJR28" s="54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4"/>
      <c r="AKF28" s="54"/>
      <c r="AKG28" s="54"/>
      <c r="AKH28" s="54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4"/>
      <c r="AKV28" s="54"/>
      <c r="AKW28" s="54"/>
      <c r="AKX28" s="54"/>
      <c r="AKY28" s="54"/>
      <c r="AKZ28" s="54"/>
      <c r="ALA28" s="54"/>
      <c r="ALB28" s="54"/>
      <c r="ALC28" s="54"/>
      <c r="ALD28" s="54"/>
      <c r="ALE28" s="54"/>
      <c r="ALF28" s="54"/>
      <c r="ALG28" s="54"/>
      <c r="ALH28" s="54"/>
      <c r="ALI28" s="54"/>
      <c r="ALJ28" s="54"/>
      <c r="ALK28" s="54"/>
      <c r="ALL28" s="54"/>
      <c r="ALM28" s="54"/>
      <c r="ALN28" s="54"/>
      <c r="ALO28" s="54"/>
      <c r="ALP28" s="54"/>
      <c r="ALQ28" s="54"/>
      <c r="ALR28" s="54"/>
      <c r="ALS28" s="54"/>
      <c r="ALT28" s="54"/>
      <c r="ALU28" s="54"/>
      <c r="ALV28" s="54"/>
      <c r="ALW28" s="54"/>
      <c r="ALX28" s="54"/>
      <c r="ALY28" s="54"/>
      <c r="ALZ28" s="54"/>
      <c r="AMA28" s="54"/>
      <c r="AMB28" s="54"/>
      <c r="AMC28" s="54"/>
      <c r="AMD28" s="54"/>
      <c r="AME28" s="54"/>
      <c r="AMF28" s="54"/>
      <c r="AMG28" s="54"/>
      <c r="AMH28" s="54"/>
      <c r="AMI28" s="31"/>
    </row>
    <row r="29" spans="1:1023" ht="15.75">
      <c r="A29" s="43" t="s">
        <v>300</v>
      </c>
      <c r="B29" s="80"/>
      <c r="C29" s="94">
        <f>C27*100/C3</f>
        <v>14.055555555555555</v>
      </c>
      <c r="D29" s="94">
        <f t="shared" ref="D29:F29" si="7">D27*100/D3</f>
        <v>14.679347826086957</v>
      </c>
      <c r="E29" s="94">
        <f t="shared" si="7"/>
        <v>12.955613577023499</v>
      </c>
      <c r="F29" s="94">
        <f t="shared" si="7"/>
        <v>13.653676470588236</v>
      </c>
      <c r="G29" s="44"/>
      <c r="H29" s="45"/>
      <c r="I29" s="45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  <c r="AKB29" s="54"/>
      <c r="AKC29" s="54"/>
      <c r="AKD29" s="54"/>
      <c r="AKE29" s="54"/>
      <c r="AKF29" s="54"/>
      <c r="AKG29" s="54"/>
      <c r="AKH29" s="54"/>
      <c r="AKI29" s="54"/>
      <c r="AKJ29" s="54"/>
      <c r="AKK29" s="54"/>
      <c r="AKL29" s="54"/>
      <c r="AKM29" s="54"/>
      <c r="AKN29" s="54"/>
      <c r="AKO29" s="54"/>
      <c r="AKP29" s="54"/>
      <c r="AKQ29" s="54"/>
      <c r="AKR29" s="54"/>
      <c r="AKS29" s="54"/>
      <c r="AKT29" s="54"/>
      <c r="AKU29" s="54"/>
      <c r="AKV29" s="54"/>
      <c r="AKW29" s="54"/>
      <c r="AKX29" s="54"/>
      <c r="AKY29" s="54"/>
      <c r="AKZ29" s="54"/>
      <c r="ALA29" s="54"/>
      <c r="ALB29" s="54"/>
      <c r="ALC29" s="54"/>
      <c r="ALD29" s="54"/>
      <c r="ALE29" s="54"/>
      <c r="ALF29" s="54"/>
      <c r="ALG29" s="54"/>
      <c r="ALH29" s="54"/>
      <c r="ALI29" s="54"/>
      <c r="ALJ29" s="54"/>
      <c r="ALK29" s="54"/>
      <c r="ALL29" s="54"/>
      <c r="ALM29" s="54"/>
      <c r="ALN29" s="54"/>
      <c r="ALO29" s="54"/>
      <c r="ALP29" s="54"/>
      <c r="ALQ29" s="54"/>
      <c r="ALR29" s="54"/>
      <c r="ALS29" s="54"/>
      <c r="ALT29" s="54"/>
      <c r="ALU29" s="54"/>
      <c r="ALV29" s="54"/>
      <c r="ALW29" s="54"/>
      <c r="ALX29" s="54"/>
      <c r="ALY29" s="54"/>
      <c r="ALZ29" s="54"/>
      <c r="AMA29" s="54"/>
      <c r="AMB29" s="54"/>
      <c r="AMC29" s="54"/>
      <c r="AMD29" s="54"/>
      <c r="AME29" s="54"/>
      <c r="AMF29" s="54"/>
      <c r="AMG29" s="54"/>
      <c r="AMH29" s="54"/>
      <c r="AMI29" s="31"/>
    </row>
  </sheetData>
  <mergeCells count="11">
    <mergeCell ref="C1:E1"/>
    <mergeCell ref="F1:F2"/>
    <mergeCell ref="A9:A10"/>
    <mergeCell ref="B9:B10"/>
    <mergeCell ref="C9:E9"/>
    <mergeCell ref="F9:F10"/>
    <mergeCell ref="A17:A18"/>
    <mergeCell ref="B17:B18"/>
    <mergeCell ref="C17:E17"/>
    <mergeCell ref="F17:F18"/>
    <mergeCell ref="C24:E24"/>
  </mergeCells>
  <pageMargins left="0.7" right="0.7" top="0.75" bottom="0.75" header="0.3" footer="0.3"/>
  <pageSetup paperSize="9" scale="60" orientation="portrait" horizontalDpi="0" verticalDpi="0" r:id="rId1"/>
  <colBreaks count="1" manualBreakCount="1">
    <brk id="6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MH84"/>
  <sheetViews>
    <sheetView topLeftCell="A7" workbookViewId="0">
      <selection activeCell="G28" sqref="G28"/>
    </sheetView>
  </sheetViews>
  <sheetFormatPr defaultRowHeight="10.5"/>
  <cols>
    <col min="2" max="2" width="60.6640625" customWidth="1"/>
  </cols>
  <sheetData>
    <row r="1" spans="1:1022" ht="12.75">
      <c r="A1" s="109"/>
      <c r="B1" s="211" t="s">
        <v>291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  <c r="IW1" s="104"/>
      <c r="IX1" s="104"/>
      <c r="IY1" s="104"/>
      <c r="IZ1" s="104"/>
      <c r="JA1" s="104"/>
      <c r="JB1" s="104"/>
      <c r="JC1" s="104"/>
      <c r="JD1" s="104"/>
      <c r="JE1" s="104"/>
      <c r="JF1" s="104"/>
      <c r="JG1" s="104"/>
      <c r="JH1" s="104"/>
      <c r="JI1" s="104"/>
      <c r="JJ1" s="104"/>
      <c r="JK1" s="104"/>
      <c r="JL1" s="104"/>
      <c r="JM1" s="104"/>
      <c r="JN1" s="104"/>
      <c r="JO1" s="104"/>
      <c r="JP1" s="104"/>
      <c r="JQ1" s="104"/>
      <c r="JR1" s="104"/>
      <c r="JS1" s="104"/>
      <c r="JT1" s="104"/>
      <c r="JU1" s="104"/>
      <c r="JV1" s="104"/>
      <c r="JW1" s="104"/>
      <c r="JX1" s="104"/>
      <c r="JY1" s="104"/>
      <c r="JZ1" s="104"/>
      <c r="KA1" s="104"/>
      <c r="KB1" s="104"/>
      <c r="KC1" s="104"/>
      <c r="KD1" s="104"/>
      <c r="KE1" s="104"/>
      <c r="KF1" s="104"/>
      <c r="KG1" s="104"/>
      <c r="KH1" s="104"/>
      <c r="KI1" s="104"/>
      <c r="KJ1" s="104"/>
      <c r="KK1" s="104"/>
      <c r="KL1" s="104"/>
      <c r="KM1" s="104"/>
      <c r="KN1" s="104"/>
      <c r="KO1" s="104"/>
      <c r="KP1" s="104"/>
      <c r="KQ1" s="104"/>
      <c r="KR1" s="104"/>
      <c r="KS1" s="104"/>
      <c r="KT1" s="104"/>
      <c r="KU1" s="104"/>
      <c r="KV1" s="104"/>
      <c r="KW1" s="104"/>
      <c r="KX1" s="104"/>
      <c r="KY1" s="104"/>
      <c r="KZ1" s="104"/>
      <c r="LA1" s="104"/>
      <c r="LB1" s="104"/>
      <c r="LC1" s="104"/>
      <c r="LD1" s="104"/>
      <c r="LE1" s="104"/>
      <c r="LF1" s="104"/>
      <c r="LG1" s="104"/>
      <c r="LH1" s="104"/>
      <c r="LI1" s="104"/>
      <c r="LJ1" s="104"/>
      <c r="LK1" s="104"/>
      <c r="LL1" s="104"/>
      <c r="LM1" s="104"/>
      <c r="LN1" s="104"/>
      <c r="LO1" s="104"/>
      <c r="LP1" s="104"/>
      <c r="LQ1" s="104"/>
      <c r="LR1" s="104"/>
      <c r="LS1" s="104"/>
      <c r="LT1" s="104"/>
      <c r="LU1" s="104"/>
      <c r="LV1" s="104"/>
      <c r="LW1" s="104"/>
      <c r="LX1" s="104"/>
      <c r="LY1" s="104"/>
      <c r="LZ1" s="104"/>
      <c r="MA1" s="104"/>
      <c r="MB1" s="104"/>
      <c r="MC1" s="104"/>
      <c r="MD1" s="104"/>
      <c r="ME1" s="104"/>
      <c r="MF1" s="104"/>
      <c r="MG1" s="104"/>
      <c r="MH1" s="104"/>
      <c r="MI1" s="104"/>
      <c r="MJ1" s="104"/>
      <c r="MK1" s="104"/>
      <c r="ML1" s="104"/>
      <c r="MM1" s="104"/>
      <c r="MN1" s="104"/>
      <c r="MO1" s="104"/>
      <c r="MP1" s="104"/>
      <c r="MQ1" s="104"/>
      <c r="MR1" s="104"/>
      <c r="MS1" s="104"/>
      <c r="MT1" s="104"/>
      <c r="MU1" s="104"/>
      <c r="MV1" s="104"/>
      <c r="MW1" s="104"/>
      <c r="MX1" s="104"/>
      <c r="MY1" s="104"/>
      <c r="MZ1" s="104"/>
      <c r="NA1" s="104"/>
      <c r="NB1" s="104"/>
      <c r="NC1" s="104"/>
      <c r="ND1" s="104"/>
      <c r="NE1" s="104"/>
      <c r="NF1" s="104"/>
      <c r="NG1" s="104"/>
      <c r="NH1" s="104"/>
      <c r="NI1" s="104"/>
      <c r="NJ1" s="104"/>
      <c r="NK1" s="104"/>
      <c r="NL1" s="104"/>
      <c r="NM1" s="104"/>
      <c r="NN1" s="104"/>
      <c r="NO1" s="104"/>
      <c r="NP1" s="104"/>
      <c r="NQ1" s="104"/>
      <c r="NR1" s="104"/>
      <c r="NS1" s="104"/>
      <c r="NT1" s="104"/>
      <c r="NU1" s="104"/>
      <c r="NV1" s="104"/>
      <c r="NW1" s="104"/>
      <c r="NX1" s="104"/>
      <c r="NY1" s="104"/>
      <c r="NZ1" s="104"/>
      <c r="OA1" s="104"/>
      <c r="OB1" s="104"/>
      <c r="OC1" s="104"/>
      <c r="OD1" s="104"/>
      <c r="OE1" s="104"/>
      <c r="OF1" s="104"/>
      <c r="OG1" s="104"/>
      <c r="OH1" s="104"/>
      <c r="OI1" s="104"/>
      <c r="OJ1" s="104"/>
      <c r="OK1" s="104"/>
      <c r="OL1" s="104"/>
      <c r="OM1" s="104"/>
      <c r="ON1" s="104"/>
      <c r="OO1" s="104"/>
      <c r="OP1" s="104"/>
      <c r="OQ1" s="104"/>
      <c r="OR1" s="104"/>
      <c r="OS1" s="104"/>
      <c r="OT1" s="104"/>
      <c r="OU1" s="104"/>
      <c r="OV1" s="104"/>
      <c r="OW1" s="104"/>
      <c r="OX1" s="104"/>
      <c r="OY1" s="104"/>
      <c r="OZ1" s="104"/>
      <c r="PA1" s="104"/>
      <c r="PB1" s="104"/>
      <c r="PC1" s="104"/>
      <c r="PD1" s="104"/>
      <c r="PE1" s="104"/>
      <c r="PF1" s="104"/>
      <c r="PG1" s="104"/>
      <c r="PH1" s="104"/>
      <c r="PI1" s="104"/>
      <c r="PJ1" s="104"/>
      <c r="PK1" s="104"/>
      <c r="PL1" s="104"/>
      <c r="PM1" s="104"/>
      <c r="PN1" s="104"/>
      <c r="PO1" s="104"/>
      <c r="PP1" s="104"/>
      <c r="PQ1" s="104"/>
      <c r="PR1" s="104"/>
      <c r="PS1" s="104"/>
      <c r="PT1" s="104"/>
      <c r="PU1" s="104"/>
      <c r="PV1" s="104"/>
      <c r="PW1" s="104"/>
      <c r="PX1" s="104"/>
      <c r="PY1" s="104"/>
      <c r="PZ1" s="104"/>
      <c r="QA1" s="104"/>
      <c r="QB1" s="104"/>
      <c r="QC1" s="104"/>
      <c r="QD1" s="104"/>
      <c r="QE1" s="104"/>
      <c r="QF1" s="104"/>
      <c r="QG1" s="104"/>
      <c r="QH1" s="104"/>
      <c r="QI1" s="104"/>
      <c r="QJ1" s="104"/>
      <c r="QK1" s="104"/>
      <c r="QL1" s="104"/>
      <c r="QM1" s="104"/>
      <c r="QN1" s="104"/>
      <c r="QO1" s="104"/>
      <c r="QP1" s="104"/>
      <c r="QQ1" s="104"/>
      <c r="QR1" s="104"/>
      <c r="QS1" s="104"/>
      <c r="QT1" s="104"/>
      <c r="QU1" s="104"/>
      <c r="QV1" s="104"/>
      <c r="QW1" s="104"/>
      <c r="QX1" s="104"/>
      <c r="QY1" s="104"/>
      <c r="QZ1" s="104"/>
      <c r="RA1" s="104"/>
      <c r="RB1" s="104"/>
      <c r="RC1" s="104"/>
      <c r="RD1" s="104"/>
      <c r="RE1" s="104"/>
      <c r="RF1" s="104"/>
      <c r="RG1" s="104"/>
      <c r="RH1" s="104"/>
      <c r="RI1" s="104"/>
      <c r="RJ1" s="104"/>
      <c r="RK1" s="104"/>
      <c r="RL1" s="104"/>
      <c r="RM1" s="104"/>
      <c r="RN1" s="104"/>
      <c r="RO1" s="104"/>
      <c r="RP1" s="104"/>
      <c r="RQ1" s="104"/>
      <c r="RR1" s="104"/>
      <c r="RS1" s="104"/>
      <c r="RT1" s="104"/>
      <c r="RU1" s="104"/>
      <c r="RV1" s="104"/>
      <c r="RW1" s="104"/>
      <c r="RX1" s="104"/>
      <c r="RY1" s="104"/>
      <c r="RZ1" s="104"/>
      <c r="SA1" s="104"/>
      <c r="SB1" s="104"/>
      <c r="SC1" s="104"/>
      <c r="SD1" s="104"/>
      <c r="SE1" s="104"/>
      <c r="SF1" s="104"/>
      <c r="SG1" s="104"/>
      <c r="SH1" s="104"/>
      <c r="SI1" s="104"/>
      <c r="SJ1" s="104"/>
      <c r="SK1" s="104"/>
      <c r="SL1" s="104"/>
      <c r="SM1" s="104"/>
      <c r="SN1" s="104"/>
      <c r="SO1" s="104"/>
      <c r="SP1" s="104"/>
      <c r="SQ1" s="104"/>
      <c r="SR1" s="104"/>
      <c r="SS1" s="104"/>
      <c r="ST1" s="104"/>
      <c r="SU1" s="104"/>
      <c r="SV1" s="104"/>
      <c r="SW1" s="104"/>
      <c r="SX1" s="104"/>
      <c r="SY1" s="104"/>
      <c r="SZ1" s="104"/>
      <c r="TA1" s="104"/>
      <c r="TB1" s="104"/>
      <c r="TC1" s="104"/>
      <c r="TD1" s="104"/>
      <c r="TE1" s="104"/>
      <c r="TF1" s="104"/>
      <c r="TG1" s="104"/>
      <c r="TH1" s="104"/>
      <c r="TI1" s="104"/>
      <c r="TJ1" s="104"/>
      <c r="TK1" s="104"/>
      <c r="TL1" s="104"/>
      <c r="TM1" s="104"/>
      <c r="TN1" s="104"/>
      <c r="TO1" s="104"/>
      <c r="TP1" s="104"/>
      <c r="TQ1" s="104"/>
      <c r="TR1" s="104"/>
      <c r="TS1" s="104"/>
      <c r="TT1" s="104"/>
      <c r="TU1" s="104"/>
      <c r="TV1" s="104"/>
      <c r="TW1" s="104"/>
      <c r="TX1" s="104"/>
      <c r="TY1" s="104"/>
      <c r="TZ1" s="104"/>
      <c r="UA1" s="104"/>
      <c r="UB1" s="104"/>
      <c r="UC1" s="104"/>
      <c r="UD1" s="104"/>
      <c r="UE1" s="104"/>
      <c r="UF1" s="104"/>
      <c r="UG1" s="104"/>
      <c r="UH1" s="104"/>
      <c r="UI1" s="104"/>
      <c r="UJ1" s="104"/>
      <c r="UK1" s="104"/>
      <c r="UL1" s="104"/>
      <c r="UM1" s="104"/>
      <c r="UN1" s="104"/>
      <c r="UO1" s="104"/>
      <c r="UP1" s="104"/>
      <c r="UQ1" s="104"/>
      <c r="UR1" s="104"/>
      <c r="US1" s="104"/>
      <c r="UT1" s="104"/>
      <c r="UU1" s="104"/>
      <c r="UV1" s="104"/>
      <c r="UW1" s="104"/>
      <c r="UX1" s="104"/>
      <c r="UY1" s="104"/>
      <c r="UZ1" s="104"/>
      <c r="VA1" s="104"/>
      <c r="VB1" s="104"/>
      <c r="VC1" s="104"/>
      <c r="VD1" s="104"/>
      <c r="VE1" s="104"/>
      <c r="VF1" s="104"/>
      <c r="VG1" s="104"/>
      <c r="VH1" s="104"/>
      <c r="VI1" s="104"/>
      <c r="VJ1" s="104"/>
      <c r="VK1" s="104"/>
      <c r="VL1" s="104"/>
      <c r="VM1" s="104"/>
      <c r="VN1" s="104"/>
      <c r="VO1" s="104"/>
      <c r="VP1" s="104"/>
      <c r="VQ1" s="104"/>
      <c r="VR1" s="104"/>
      <c r="VS1" s="104"/>
      <c r="VT1" s="104"/>
      <c r="VU1" s="104"/>
      <c r="VV1" s="104"/>
      <c r="VW1" s="104"/>
      <c r="VX1" s="104"/>
      <c r="VY1" s="104"/>
      <c r="VZ1" s="104"/>
      <c r="WA1" s="104"/>
      <c r="WB1" s="104"/>
      <c r="WC1" s="104"/>
      <c r="WD1" s="104"/>
      <c r="WE1" s="104"/>
      <c r="WF1" s="104"/>
      <c r="WG1" s="104"/>
      <c r="WH1" s="104"/>
      <c r="WI1" s="104"/>
      <c r="WJ1" s="104"/>
      <c r="WK1" s="104"/>
      <c r="WL1" s="104"/>
      <c r="WM1" s="104"/>
      <c r="WN1" s="104"/>
      <c r="WO1" s="104"/>
      <c r="WP1" s="104"/>
      <c r="WQ1" s="104"/>
      <c r="WR1" s="104"/>
      <c r="WS1" s="104"/>
      <c r="WT1" s="104"/>
      <c r="WU1" s="104"/>
      <c r="WV1" s="104"/>
      <c r="WW1" s="104"/>
      <c r="WX1" s="104"/>
      <c r="WY1" s="104"/>
      <c r="WZ1" s="104"/>
      <c r="XA1" s="104"/>
      <c r="XB1" s="104"/>
      <c r="XC1" s="104"/>
      <c r="XD1" s="104"/>
      <c r="XE1" s="104"/>
      <c r="XF1" s="104"/>
      <c r="XG1" s="104"/>
      <c r="XH1" s="104"/>
      <c r="XI1" s="104"/>
      <c r="XJ1" s="104"/>
      <c r="XK1" s="104"/>
      <c r="XL1" s="104"/>
      <c r="XM1" s="104"/>
      <c r="XN1" s="104"/>
      <c r="XO1" s="104"/>
      <c r="XP1" s="104"/>
      <c r="XQ1" s="104"/>
      <c r="XR1" s="104"/>
      <c r="XS1" s="104"/>
      <c r="XT1" s="104"/>
      <c r="XU1" s="104"/>
      <c r="XV1" s="104"/>
      <c r="XW1" s="104"/>
      <c r="XX1" s="104"/>
      <c r="XY1" s="104"/>
      <c r="XZ1" s="104"/>
      <c r="YA1" s="104"/>
      <c r="YB1" s="104"/>
      <c r="YC1" s="104"/>
      <c r="YD1" s="104"/>
      <c r="YE1" s="104"/>
      <c r="YF1" s="104"/>
      <c r="YG1" s="104"/>
      <c r="YH1" s="104"/>
      <c r="YI1" s="104"/>
      <c r="YJ1" s="104"/>
      <c r="YK1" s="104"/>
      <c r="YL1" s="104"/>
      <c r="YM1" s="104"/>
      <c r="YN1" s="104"/>
      <c r="YO1" s="104"/>
      <c r="YP1" s="104"/>
      <c r="YQ1" s="104"/>
      <c r="YR1" s="104"/>
      <c r="YS1" s="104"/>
      <c r="YT1" s="104"/>
      <c r="YU1" s="104"/>
      <c r="YV1" s="104"/>
      <c r="YW1" s="104"/>
      <c r="YX1" s="104"/>
      <c r="YY1" s="104"/>
      <c r="YZ1" s="104"/>
      <c r="ZA1" s="104"/>
      <c r="ZB1" s="104"/>
      <c r="ZC1" s="104"/>
      <c r="ZD1" s="104"/>
      <c r="ZE1" s="104"/>
      <c r="ZF1" s="104"/>
      <c r="ZG1" s="104"/>
      <c r="ZH1" s="104"/>
      <c r="ZI1" s="104"/>
      <c r="ZJ1" s="104"/>
      <c r="ZK1" s="104"/>
      <c r="ZL1" s="104"/>
      <c r="ZM1" s="104"/>
      <c r="ZN1" s="104"/>
      <c r="ZO1" s="104"/>
      <c r="ZP1" s="104"/>
      <c r="ZQ1" s="104"/>
      <c r="ZR1" s="104"/>
      <c r="ZS1" s="104"/>
      <c r="ZT1" s="104"/>
      <c r="ZU1" s="104"/>
      <c r="ZV1" s="104"/>
      <c r="ZW1" s="104"/>
      <c r="ZX1" s="104"/>
      <c r="ZY1" s="104"/>
      <c r="ZZ1" s="104"/>
      <c r="AAA1" s="104"/>
      <c r="AAB1" s="104"/>
      <c r="AAC1" s="104"/>
      <c r="AAD1" s="104"/>
      <c r="AAE1" s="104"/>
      <c r="AAF1" s="104"/>
      <c r="AAG1" s="104"/>
      <c r="AAH1" s="104"/>
      <c r="AAI1" s="104"/>
      <c r="AAJ1" s="104"/>
      <c r="AAK1" s="104"/>
      <c r="AAL1" s="104"/>
      <c r="AAM1" s="104"/>
      <c r="AAN1" s="104"/>
      <c r="AAO1" s="104"/>
      <c r="AAP1" s="104"/>
      <c r="AAQ1" s="104"/>
      <c r="AAR1" s="104"/>
      <c r="AAS1" s="104"/>
      <c r="AAT1" s="104"/>
      <c r="AAU1" s="104"/>
      <c r="AAV1" s="104"/>
      <c r="AAW1" s="104"/>
      <c r="AAX1" s="104"/>
      <c r="AAY1" s="104"/>
      <c r="AAZ1" s="104"/>
      <c r="ABA1" s="104"/>
      <c r="ABB1" s="104"/>
      <c r="ABC1" s="104"/>
      <c r="ABD1" s="104"/>
      <c r="ABE1" s="104"/>
      <c r="ABF1" s="104"/>
      <c r="ABG1" s="104"/>
      <c r="ABH1" s="104"/>
      <c r="ABI1" s="104"/>
      <c r="ABJ1" s="104"/>
      <c r="ABK1" s="104"/>
      <c r="ABL1" s="104"/>
      <c r="ABM1" s="104"/>
      <c r="ABN1" s="104"/>
      <c r="ABO1" s="104"/>
      <c r="ABP1" s="104"/>
      <c r="ABQ1" s="104"/>
      <c r="ABR1" s="104"/>
      <c r="ABS1" s="104"/>
      <c r="ABT1" s="104"/>
      <c r="ABU1" s="104"/>
      <c r="ABV1" s="104"/>
      <c r="ABW1" s="104"/>
      <c r="ABX1" s="104"/>
      <c r="ABY1" s="104"/>
      <c r="ABZ1" s="104"/>
      <c r="ACA1" s="104"/>
      <c r="ACB1" s="104"/>
      <c r="ACC1" s="104"/>
      <c r="ACD1" s="104"/>
      <c r="ACE1" s="104"/>
      <c r="ACF1" s="104"/>
      <c r="ACG1" s="104"/>
      <c r="ACH1" s="104"/>
      <c r="ACI1" s="104"/>
      <c r="ACJ1" s="104"/>
      <c r="ACK1" s="104"/>
      <c r="ACL1" s="104"/>
      <c r="ACM1" s="104"/>
      <c r="ACN1" s="104"/>
      <c r="ACO1" s="104"/>
      <c r="ACP1" s="104"/>
      <c r="ACQ1" s="104"/>
      <c r="ACR1" s="104"/>
      <c r="ACS1" s="104"/>
      <c r="ACT1" s="104"/>
      <c r="ACU1" s="104"/>
      <c r="ACV1" s="104"/>
      <c r="ACW1" s="104"/>
      <c r="ACX1" s="104"/>
      <c r="ACY1" s="104"/>
      <c r="ACZ1" s="104"/>
      <c r="ADA1" s="104"/>
      <c r="ADB1" s="104"/>
      <c r="ADC1" s="104"/>
      <c r="ADD1" s="104"/>
      <c r="ADE1" s="104"/>
      <c r="ADF1" s="104"/>
      <c r="ADG1" s="104"/>
      <c r="ADH1" s="104"/>
      <c r="ADI1" s="104"/>
      <c r="ADJ1" s="104"/>
      <c r="ADK1" s="104"/>
      <c r="ADL1" s="104"/>
      <c r="ADM1" s="104"/>
      <c r="ADN1" s="104"/>
      <c r="ADO1" s="104"/>
      <c r="ADP1" s="104"/>
      <c r="ADQ1" s="104"/>
      <c r="ADR1" s="104"/>
      <c r="ADS1" s="104"/>
      <c r="ADT1" s="104"/>
      <c r="ADU1" s="104"/>
      <c r="ADV1" s="104"/>
      <c r="ADW1" s="104"/>
      <c r="ADX1" s="104"/>
      <c r="ADY1" s="104"/>
      <c r="ADZ1" s="104"/>
      <c r="AEA1" s="104"/>
      <c r="AEB1" s="104"/>
      <c r="AEC1" s="104"/>
      <c r="AED1" s="104"/>
      <c r="AEE1" s="104"/>
      <c r="AEF1" s="104"/>
      <c r="AEG1" s="104"/>
      <c r="AEH1" s="104"/>
      <c r="AEI1" s="104"/>
      <c r="AEJ1" s="104"/>
      <c r="AEK1" s="104"/>
      <c r="AEL1" s="104"/>
      <c r="AEM1" s="104"/>
      <c r="AEN1" s="104"/>
      <c r="AEO1" s="104"/>
      <c r="AEP1" s="104"/>
      <c r="AEQ1" s="104"/>
      <c r="AER1" s="104"/>
      <c r="AES1" s="104"/>
      <c r="AET1" s="104"/>
      <c r="AEU1" s="104"/>
      <c r="AEV1" s="104"/>
      <c r="AEW1" s="104"/>
      <c r="AEX1" s="104"/>
      <c r="AEY1" s="104"/>
      <c r="AEZ1" s="104"/>
      <c r="AFA1" s="104"/>
      <c r="AFB1" s="104"/>
      <c r="AFC1" s="104"/>
      <c r="AFD1" s="104"/>
      <c r="AFE1" s="104"/>
      <c r="AFF1" s="104"/>
      <c r="AFG1" s="104"/>
      <c r="AFH1" s="104"/>
      <c r="AFI1" s="104"/>
      <c r="AFJ1" s="104"/>
      <c r="AFK1" s="104"/>
      <c r="AFL1" s="104"/>
      <c r="AFM1" s="104"/>
      <c r="AFN1" s="104"/>
      <c r="AFO1" s="104"/>
      <c r="AFP1" s="104"/>
      <c r="AFQ1" s="104"/>
      <c r="AFR1" s="104"/>
      <c r="AFS1" s="104"/>
      <c r="AFT1" s="104"/>
      <c r="AFU1" s="104"/>
      <c r="AFV1" s="104"/>
      <c r="AFW1" s="104"/>
      <c r="AFX1" s="104"/>
      <c r="AFY1" s="104"/>
      <c r="AFZ1" s="104"/>
      <c r="AGA1" s="104"/>
      <c r="AGB1" s="104"/>
      <c r="AGC1" s="104"/>
      <c r="AGD1" s="104"/>
      <c r="AGE1" s="104"/>
      <c r="AGF1" s="104"/>
      <c r="AGG1" s="104"/>
      <c r="AGH1" s="104"/>
      <c r="AGI1" s="104"/>
      <c r="AGJ1" s="104"/>
      <c r="AGK1" s="104"/>
      <c r="AGL1" s="104"/>
      <c r="AGM1" s="104"/>
      <c r="AGN1" s="104"/>
      <c r="AGO1" s="104"/>
      <c r="AGP1" s="104"/>
      <c r="AGQ1" s="104"/>
      <c r="AGR1" s="104"/>
      <c r="AGS1" s="104"/>
      <c r="AGT1" s="104"/>
      <c r="AGU1" s="104"/>
      <c r="AGV1" s="104"/>
      <c r="AGW1" s="104"/>
      <c r="AGX1" s="104"/>
      <c r="AGY1" s="104"/>
      <c r="AGZ1" s="104"/>
      <c r="AHA1" s="104"/>
      <c r="AHB1" s="104"/>
      <c r="AHC1" s="104"/>
      <c r="AHD1" s="104"/>
      <c r="AHE1" s="104"/>
      <c r="AHF1" s="104"/>
      <c r="AHG1" s="104"/>
      <c r="AHH1" s="104"/>
      <c r="AHI1" s="104"/>
      <c r="AHJ1" s="104"/>
      <c r="AHK1" s="104"/>
      <c r="AHL1" s="104"/>
      <c r="AHM1" s="104"/>
      <c r="AHN1" s="104"/>
      <c r="AHO1" s="104"/>
      <c r="AHP1" s="104"/>
      <c r="AHQ1" s="104"/>
      <c r="AHR1" s="104"/>
      <c r="AHS1" s="104"/>
      <c r="AHT1" s="104"/>
      <c r="AHU1" s="104"/>
      <c r="AHV1" s="104"/>
      <c r="AHW1" s="104"/>
      <c r="AHX1" s="104"/>
      <c r="AHY1" s="104"/>
      <c r="AHZ1" s="104"/>
      <c r="AIA1" s="104"/>
      <c r="AIB1" s="104"/>
      <c r="AIC1" s="104"/>
      <c r="AID1" s="104"/>
      <c r="AIE1" s="104"/>
      <c r="AIF1" s="104"/>
      <c r="AIG1" s="104"/>
      <c r="AIH1" s="104"/>
      <c r="AII1" s="104"/>
      <c r="AIJ1" s="104"/>
      <c r="AIK1" s="104"/>
      <c r="AIL1" s="104"/>
      <c r="AIM1" s="104"/>
      <c r="AIN1" s="104"/>
      <c r="AIO1" s="104"/>
      <c r="AIP1" s="104"/>
      <c r="AIQ1" s="104"/>
      <c r="AIR1" s="104"/>
      <c r="AIS1" s="104"/>
      <c r="AIT1" s="104"/>
      <c r="AIU1" s="104"/>
      <c r="AIV1" s="104"/>
      <c r="AIW1" s="104"/>
      <c r="AIX1" s="104"/>
      <c r="AIY1" s="104"/>
      <c r="AIZ1" s="104"/>
      <c r="AJA1" s="104"/>
      <c r="AJB1" s="104"/>
      <c r="AJC1" s="104"/>
      <c r="AJD1" s="104"/>
      <c r="AJE1" s="104"/>
      <c r="AJF1" s="104"/>
      <c r="AJG1" s="104"/>
      <c r="AJH1" s="104"/>
      <c r="AJI1" s="104"/>
      <c r="AJJ1" s="104"/>
      <c r="AJK1" s="104"/>
      <c r="AJL1" s="104"/>
      <c r="AJM1" s="104"/>
      <c r="AJN1" s="104"/>
      <c r="AJO1" s="104"/>
      <c r="AJP1" s="104"/>
      <c r="AJQ1" s="104"/>
      <c r="AJR1" s="104"/>
      <c r="AJS1" s="104"/>
      <c r="AJT1" s="104"/>
      <c r="AJU1" s="104"/>
      <c r="AJV1" s="104"/>
      <c r="AJW1" s="104"/>
      <c r="AJX1" s="104"/>
      <c r="AJY1" s="104"/>
      <c r="AJZ1" s="104"/>
      <c r="AKA1" s="104"/>
      <c r="AKB1" s="104"/>
      <c r="AKC1" s="104"/>
      <c r="AKD1" s="104"/>
      <c r="AKE1" s="104"/>
      <c r="AKF1" s="104"/>
      <c r="AKG1" s="104"/>
      <c r="AKH1" s="104"/>
      <c r="AKI1" s="104"/>
      <c r="AKJ1" s="104"/>
      <c r="AKK1" s="104"/>
      <c r="AKL1" s="104"/>
      <c r="AKM1" s="104"/>
      <c r="AKN1" s="104"/>
      <c r="AKO1" s="104"/>
      <c r="AKP1" s="104"/>
      <c r="AKQ1" s="104"/>
      <c r="AKR1" s="104"/>
      <c r="AKS1" s="104"/>
      <c r="AKT1" s="104"/>
      <c r="AKU1" s="104"/>
      <c r="AKV1" s="104"/>
      <c r="AKW1" s="104"/>
      <c r="AKX1" s="104"/>
      <c r="AKY1" s="104"/>
      <c r="AKZ1" s="104"/>
      <c r="ALA1" s="104"/>
      <c r="ALB1" s="104"/>
      <c r="ALC1" s="104"/>
      <c r="ALD1" s="104"/>
      <c r="ALE1" s="104"/>
      <c r="ALF1" s="104"/>
      <c r="ALG1" s="104"/>
      <c r="ALH1" s="104"/>
      <c r="ALI1" s="104"/>
      <c r="ALJ1" s="104"/>
      <c r="ALK1" s="104"/>
      <c r="ALL1" s="104"/>
      <c r="ALM1" s="104"/>
      <c r="ALN1" s="104"/>
      <c r="ALO1" s="104"/>
      <c r="ALP1" s="104"/>
      <c r="ALQ1" s="104"/>
      <c r="ALR1" s="104"/>
      <c r="ALS1" s="104"/>
      <c r="ALT1" s="104"/>
      <c r="ALU1" s="104"/>
      <c r="ALV1" s="104"/>
      <c r="ALW1" s="104"/>
      <c r="ALX1" s="104"/>
      <c r="ALY1" s="104"/>
      <c r="ALZ1" s="104"/>
      <c r="AMA1" s="104"/>
      <c r="AMB1" s="104"/>
      <c r="AMC1" s="104"/>
      <c r="AMD1" s="104"/>
      <c r="AME1" s="105"/>
      <c r="AMF1" s="105"/>
      <c r="AMG1" s="105"/>
      <c r="AMH1" s="105"/>
    </row>
    <row r="2" spans="1:1022" ht="15">
      <c r="A2" s="109"/>
      <c r="B2" s="212" t="s">
        <v>292</v>
      </c>
      <c r="C2" s="212"/>
      <c r="D2" s="106"/>
      <c r="E2" s="107"/>
      <c r="F2" s="107"/>
      <c r="G2" s="107"/>
      <c r="H2" s="107"/>
      <c r="I2" s="107"/>
      <c r="J2" s="107"/>
      <c r="K2" s="107"/>
      <c r="L2" s="107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  <c r="QU2" s="104"/>
      <c r="QV2" s="104"/>
      <c r="QW2" s="104"/>
      <c r="QX2" s="104"/>
      <c r="QY2" s="104"/>
      <c r="QZ2" s="104"/>
      <c r="RA2" s="104"/>
      <c r="RB2" s="104"/>
      <c r="RC2" s="104"/>
      <c r="RD2" s="104"/>
      <c r="RE2" s="104"/>
      <c r="RF2" s="104"/>
      <c r="RG2" s="104"/>
      <c r="RH2" s="104"/>
      <c r="RI2" s="104"/>
      <c r="RJ2" s="104"/>
      <c r="RK2" s="104"/>
      <c r="RL2" s="104"/>
      <c r="RM2" s="104"/>
      <c r="RN2" s="104"/>
      <c r="RO2" s="104"/>
      <c r="RP2" s="104"/>
      <c r="RQ2" s="104"/>
      <c r="RR2" s="104"/>
      <c r="RS2" s="104"/>
      <c r="RT2" s="104"/>
      <c r="RU2" s="104"/>
      <c r="RV2" s="104"/>
      <c r="RW2" s="104"/>
      <c r="RX2" s="104"/>
      <c r="RY2" s="104"/>
      <c r="RZ2" s="104"/>
      <c r="SA2" s="104"/>
      <c r="SB2" s="104"/>
      <c r="SC2" s="104"/>
      <c r="SD2" s="104"/>
      <c r="SE2" s="104"/>
      <c r="SF2" s="104"/>
      <c r="SG2" s="104"/>
      <c r="SH2" s="104"/>
      <c r="SI2" s="104"/>
      <c r="SJ2" s="104"/>
      <c r="SK2" s="104"/>
      <c r="SL2" s="104"/>
      <c r="SM2" s="104"/>
      <c r="SN2" s="104"/>
      <c r="SO2" s="104"/>
      <c r="SP2" s="104"/>
      <c r="SQ2" s="104"/>
      <c r="SR2" s="104"/>
      <c r="SS2" s="104"/>
      <c r="ST2" s="104"/>
      <c r="SU2" s="104"/>
      <c r="SV2" s="104"/>
      <c r="SW2" s="104"/>
      <c r="SX2" s="104"/>
      <c r="SY2" s="104"/>
      <c r="SZ2" s="104"/>
      <c r="TA2" s="104"/>
      <c r="TB2" s="104"/>
      <c r="TC2" s="104"/>
      <c r="TD2" s="104"/>
      <c r="TE2" s="104"/>
      <c r="TF2" s="104"/>
      <c r="TG2" s="104"/>
      <c r="TH2" s="104"/>
      <c r="TI2" s="104"/>
      <c r="TJ2" s="104"/>
      <c r="TK2" s="104"/>
      <c r="TL2" s="104"/>
      <c r="TM2" s="104"/>
      <c r="TN2" s="104"/>
      <c r="TO2" s="104"/>
      <c r="TP2" s="104"/>
      <c r="TQ2" s="104"/>
      <c r="TR2" s="104"/>
      <c r="TS2" s="104"/>
      <c r="TT2" s="104"/>
      <c r="TU2" s="104"/>
      <c r="TV2" s="104"/>
      <c r="TW2" s="104"/>
      <c r="TX2" s="104"/>
      <c r="TY2" s="104"/>
      <c r="TZ2" s="104"/>
      <c r="UA2" s="104"/>
      <c r="UB2" s="104"/>
      <c r="UC2" s="104"/>
      <c r="UD2" s="104"/>
      <c r="UE2" s="104"/>
      <c r="UF2" s="104"/>
      <c r="UG2" s="104"/>
      <c r="UH2" s="104"/>
      <c r="UI2" s="104"/>
      <c r="UJ2" s="104"/>
      <c r="UK2" s="104"/>
      <c r="UL2" s="104"/>
      <c r="UM2" s="104"/>
      <c r="UN2" s="104"/>
      <c r="UO2" s="104"/>
      <c r="UP2" s="104"/>
      <c r="UQ2" s="104"/>
      <c r="UR2" s="104"/>
      <c r="US2" s="104"/>
      <c r="UT2" s="104"/>
      <c r="UU2" s="104"/>
      <c r="UV2" s="104"/>
      <c r="UW2" s="104"/>
      <c r="UX2" s="104"/>
      <c r="UY2" s="104"/>
      <c r="UZ2" s="104"/>
      <c r="VA2" s="104"/>
      <c r="VB2" s="104"/>
      <c r="VC2" s="104"/>
      <c r="VD2" s="104"/>
      <c r="VE2" s="104"/>
      <c r="VF2" s="104"/>
      <c r="VG2" s="104"/>
      <c r="VH2" s="104"/>
      <c r="VI2" s="104"/>
      <c r="VJ2" s="104"/>
      <c r="VK2" s="104"/>
      <c r="VL2" s="104"/>
      <c r="VM2" s="104"/>
      <c r="VN2" s="104"/>
      <c r="VO2" s="104"/>
      <c r="VP2" s="104"/>
      <c r="VQ2" s="104"/>
      <c r="VR2" s="104"/>
      <c r="VS2" s="104"/>
      <c r="VT2" s="104"/>
      <c r="VU2" s="104"/>
      <c r="VV2" s="104"/>
      <c r="VW2" s="104"/>
      <c r="VX2" s="104"/>
      <c r="VY2" s="104"/>
      <c r="VZ2" s="104"/>
      <c r="WA2" s="104"/>
      <c r="WB2" s="104"/>
      <c r="WC2" s="104"/>
      <c r="WD2" s="104"/>
      <c r="WE2" s="104"/>
      <c r="WF2" s="104"/>
      <c r="WG2" s="104"/>
      <c r="WH2" s="104"/>
      <c r="WI2" s="104"/>
      <c r="WJ2" s="104"/>
      <c r="WK2" s="104"/>
      <c r="WL2" s="104"/>
      <c r="WM2" s="104"/>
      <c r="WN2" s="104"/>
      <c r="WO2" s="104"/>
      <c r="WP2" s="104"/>
      <c r="WQ2" s="104"/>
      <c r="WR2" s="104"/>
      <c r="WS2" s="104"/>
      <c r="WT2" s="104"/>
      <c r="WU2" s="104"/>
      <c r="WV2" s="104"/>
      <c r="WW2" s="104"/>
      <c r="WX2" s="104"/>
      <c r="WY2" s="104"/>
      <c r="WZ2" s="104"/>
      <c r="XA2" s="104"/>
      <c r="XB2" s="104"/>
      <c r="XC2" s="104"/>
      <c r="XD2" s="104"/>
      <c r="XE2" s="104"/>
      <c r="XF2" s="104"/>
      <c r="XG2" s="104"/>
      <c r="XH2" s="104"/>
      <c r="XI2" s="104"/>
      <c r="XJ2" s="104"/>
      <c r="XK2" s="104"/>
      <c r="XL2" s="104"/>
      <c r="XM2" s="104"/>
      <c r="XN2" s="104"/>
      <c r="XO2" s="104"/>
      <c r="XP2" s="104"/>
      <c r="XQ2" s="104"/>
      <c r="XR2" s="104"/>
      <c r="XS2" s="104"/>
      <c r="XT2" s="104"/>
      <c r="XU2" s="104"/>
      <c r="XV2" s="104"/>
      <c r="XW2" s="104"/>
      <c r="XX2" s="104"/>
      <c r="XY2" s="104"/>
      <c r="XZ2" s="104"/>
      <c r="YA2" s="104"/>
      <c r="YB2" s="104"/>
      <c r="YC2" s="104"/>
      <c r="YD2" s="104"/>
      <c r="YE2" s="104"/>
      <c r="YF2" s="104"/>
      <c r="YG2" s="104"/>
      <c r="YH2" s="104"/>
      <c r="YI2" s="104"/>
      <c r="YJ2" s="104"/>
      <c r="YK2" s="104"/>
      <c r="YL2" s="104"/>
      <c r="YM2" s="104"/>
      <c r="YN2" s="104"/>
      <c r="YO2" s="104"/>
      <c r="YP2" s="104"/>
      <c r="YQ2" s="104"/>
      <c r="YR2" s="104"/>
      <c r="YS2" s="104"/>
      <c r="YT2" s="104"/>
      <c r="YU2" s="104"/>
      <c r="YV2" s="104"/>
      <c r="YW2" s="104"/>
      <c r="YX2" s="104"/>
      <c r="YY2" s="104"/>
      <c r="YZ2" s="104"/>
      <c r="ZA2" s="104"/>
      <c r="ZB2" s="104"/>
      <c r="ZC2" s="104"/>
      <c r="ZD2" s="104"/>
      <c r="ZE2" s="104"/>
      <c r="ZF2" s="104"/>
      <c r="ZG2" s="104"/>
      <c r="ZH2" s="104"/>
      <c r="ZI2" s="104"/>
      <c r="ZJ2" s="104"/>
      <c r="ZK2" s="104"/>
      <c r="ZL2" s="104"/>
      <c r="ZM2" s="104"/>
      <c r="ZN2" s="104"/>
      <c r="ZO2" s="104"/>
      <c r="ZP2" s="104"/>
      <c r="ZQ2" s="104"/>
      <c r="ZR2" s="104"/>
      <c r="ZS2" s="104"/>
      <c r="ZT2" s="104"/>
      <c r="ZU2" s="104"/>
      <c r="ZV2" s="104"/>
      <c r="ZW2" s="104"/>
      <c r="ZX2" s="104"/>
      <c r="ZY2" s="104"/>
      <c r="ZZ2" s="104"/>
      <c r="AAA2" s="104"/>
      <c r="AAB2" s="104"/>
      <c r="AAC2" s="104"/>
      <c r="AAD2" s="104"/>
      <c r="AAE2" s="104"/>
      <c r="AAF2" s="104"/>
      <c r="AAG2" s="104"/>
      <c r="AAH2" s="104"/>
      <c r="AAI2" s="104"/>
      <c r="AAJ2" s="104"/>
      <c r="AAK2" s="104"/>
      <c r="AAL2" s="104"/>
      <c r="AAM2" s="104"/>
      <c r="AAN2" s="104"/>
      <c r="AAO2" s="104"/>
      <c r="AAP2" s="104"/>
      <c r="AAQ2" s="104"/>
      <c r="AAR2" s="104"/>
      <c r="AAS2" s="104"/>
      <c r="AAT2" s="104"/>
      <c r="AAU2" s="104"/>
      <c r="AAV2" s="104"/>
      <c r="AAW2" s="104"/>
      <c r="AAX2" s="104"/>
      <c r="AAY2" s="104"/>
      <c r="AAZ2" s="104"/>
      <c r="ABA2" s="104"/>
      <c r="ABB2" s="104"/>
      <c r="ABC2" s="104"/>
      <c r="ABD2" s="104"/>
      <c r="ABE2" s="104"/>
      <c r="ABF2" s="104"/>
      <c r="ABG2" s="104"/>
      <c r="ABH2" s="104"/>
      <c r="ABI2" s="104"/>
      <c r="ABJ2" s="104"/>
      <c r="ABK2" s="104"/>
      <c r="ABL2" s="104"/>
      <c r="ABM2" s="104"/>
      <c r="ABN2" s="104"/>
      <c r="ABO2" s="104"/>
      <c r="ABP2" s="104"/>
      <c r="ABQ2" s="104"/>
      <c r="ABR2" s="104"/>
      <c r="ABS2" s="104"/>
      <c r="ABT2" s="104"/>
      <c r="ABU2" s="104"/>
      <c r="ABV2" s="104"/>
      <c r="ABW2" s="104"/>
      <c r="ABX2" s="104"/>
      <c r="ABY2" s="104"/>
      <c r="ABZ2" s="104"/>
      <c r="ACA2" s="104"/>
      <c r="ACB2" s="104"/>
      <c r="ACC2" s="104"/>
      <c r="ACD2" s="104"/>
      <c r="ACE2" s="104"/>
      <c r="ACF2" s="104"/>
      <c r="ACG2" s="104"/>
      <c r="ACH2" s="104"/>
      <c r="ACI2" s="104"/>
      <c r="ACJ2" s="104"/>
      <c r="ACK2" s="104"/>
      <c r="ACL2" s="104"/>
      <c r="ACM2" s="104"/>
      <c r="ACN2" s="104"/>
      <c r="ACO2" s="104"/>
      <c r="ACP2" s="104"/>
      <c r="ACQ2" s="104"/>
      <c r="ACR2" s="104"/>
      <c r="ACS2" s="104"/>
      <c r="ACT2" s="104"/>
      <c r="ACU2" s="104"/>
      <c r="ACV2" s="104"/>
      <c r="ACW2" s="104"/>
      <c r="ACX2" s="104"/>
      <c r="ACY2" s="104"/>
      <c r="ACZ2" s="104"/>
      <c r="ADA2" s="104"/>
      <c r="ADB2" s="104"/>
      <c r="ADC2" s="104"/>
      <c r="ADD2" s="104"/>
      <c r="ADE2" s="104"/>
      <c r="ADF2" s="104"/>
      <c r="ADG2" s="104"/>
      <c r="ADH2" s="104"/>
      <c r="ADI2" s="104"/>
      <c r="ADJ2" s="104"/>
      <c r="ADK2" s="104"/>
      <c r="ADL2" s="104"/>
      <c r="ADM2" s="104"/>
      <c r="ADN2" s="104"/>
      <c r="ADO2" s="104"/>
      <c r="ADP2" s="104"/>
      <c r="ADQ2" s="104"/>
      <c r="ADR2" s="104"/>
      <c r="ADS2" s="104"/>
      <c r="ADT2" s="104"/>
      <c r="ADU2" s="104"/>
      <c r="ADV2" s="104"/>
      <c r="ADW2" s="104"/>
      <c r="ADX2" s="104"/>
      <c r="ADY2" s="104"/>
      <c r="ADZ2" s="104"/>
      <c r="AEA2" s="104"/>
      <c r="AEB2" s="104"/>
      <c r="AEC2" s="104"/>
      <c r="AED2" s="104"/>
      <c r="AEE2" s="104"/>
      <c r="AEF2" s="104"/>
      <c r="AEG2" s="104"/>
      <c r="AEH2" s="104"/>
      <c r="AEI2" s="104"/>
      <c r="AEJ2" s="104"/>
      <c r="AEK2" s="104"/>
      <c r="AEL2" s="104"/>
      <c r="AEM2" s="104"/>
      <c r="AEN2" s="104"/>
      <c r="AEO2" s="104"/>
      <c r="AEP2" s="104"/>
      <c r="AEQ2" s="104"/>
      <c r="AER2" s="104"/>
      <c r="AES2" s="104"/>
      <c r="AET2" s="104"/>
      <c r="AEU2" s="104"/>
      <c r="AEV2" s="104"/>
      <c r="AEW2" s="104"/>
      <c r="AEX2" s="104"/>
      <c r="AEY2" s="104"/>
      <c r="AEZ2" s="104"/>
      <c r="AFA2" s="104"/>
      <c r="AFB2" s="104"/>
      <c r="AFC2" s="104"/>
      <c r="AFD2" s="104"/>
      <c r="AFE2" s="104"/>
      <c r="AFF2" s="104"/>
      <c r="AFG2" s="104"/>
      <c r="AFH2" s="104"/>
      <c r="AFI2" s="104"/>
      <c r="AFJ2" s="104"/>
      <c r="AFK2" s="104"/>
      <c r="AFL2" s="104"/>
      <c r="AFM2" s="104"/>
      <c r="AFN2" s="104"/>
      <c r="AFO2" s="104"/>
      <c r="AFP2" s="104"/>
      <c r="AFQ2" s="104"/>
      <c r="AFR2" s="104"/>
      <c r="AFS2" s="104"/>
      <c r="AFT2" s="104"/>
      <c r="AFU2" s="104"/>
      <c r="AFV2" s="104"/>
      <c r="AFW2" s="104"/>
      <c r="AFX2" s="104"/>
      <c r="AFY2" s="104"/>
      <c r="AFZ2" s="104"/>
      <c r="AGA2" s="104"/>
      <c r="AGB2" s="104"/>
      <c r="AGC2" s="104"/>
      <c r="AGD2" s="104"/>
      <c r="AGE2" s="104"/>
      <c r="AGF2" s="104"/>
      <c r="AGG2" s="104"/>
      <c r="AGH2" s="104"/>
      <c r="AGI2" s="104"/>
      <c r="AGJ2" s="104"/>
      <c r="AGK2" s="104"/>
      <c r="AGL2" s="104"/>
      <c r="AGM2" s="104"/>
      <c r="AGN2" s="104"/>
      <c r="AGO2" s="104"/>
      <c r="AGP2" s="104"/>
      <c r="AGQ2" s="104"/>
      <c r="AGR2" s="104"/>
      <c r="AGS2" s="104"/>
      <c r="AGT2" s="104"/>
      <c r="AGU2" s="104"/>
      <c r="AGV2" s="104"/>
      <c r="AGW2" s="104"/>
      <c r="AGX2" s="104"/>
      <c r="AGY2" s="104"/>
      <c r="AGZ2" s="104"/>
      <c r="AHA2" s="104"/>
      <c r="AHB2" s="104"/>
      <c r="AHC2" s="104"/>
      <c r="AHD2" s="104"/>
      <c r="AHE2" s="104"/>
      <c r="AHF2" s="104"/>
      <c r="AHG2" s="104"/>
      <c r="AHH2" s="104"/>
      <c r="AHI2" s="104"/>
      <c r="AHJ2" s="104"/>
      <c r="AHK2" s="104"/>
      <c r="AHL2" s="104"/>
      <c r="AHM2" s="104"/>
      <c r="AHN2" s="104"/>
      <c r="AHO2" s="104"/>
      <c r="AHP2" s="104"/>
      <c r="AHQ2" s="104"/>
      <c r="AHR2" s="104"/>
      <c r="AHS2" s="104"/>
      <c r="AHT2" s="104"/>
      <c r="AHU2" s="104"/>
      <c r="AHV2" s="104"/>
      <c r="AHW2" s="104"/>
      <c r="AHX2" s="104"/>
      <c r="AHY2" s="104"/>
      <c r="AHZ2" s="104"/>
      <c r="AIA2" s="104"/>
      <c r="AIB2" s="104"/>
      <c r="AIC2" s="104"/>
      <c r="AID2" s="104"/>
      <c r="AIE2" s="104"/>
      <c r="AIF2" s="104"/>
      <c r="AIG2" s="104"/>
      <c r="AIH2" s="104"/>
      <c r="AII2" s="104"/>
      <c r="AIJ2" s="104"/>
      <c r="AIK2" s="104"/>
      <c r="AIL2" s="104"/>
      <c r="AIM2" s="104"/>
      <c r="AIN2" s="104"/>
      <c r="AIO2" s="104"/>
      <c r="AIP2" s="104"/>
      <c r="AIQ2" s="104"/>
      <c r="AIR2" s="104"/>
      <c r="AIS2" s="104"/>
      <c r="AIT2" s="104"/>
      <c r="AIU2" s="104"/>
      <c r="AIV2" s="104"/>
      <c r="AIW2" s="104"/>
      <c r="AIX2" s="104"/>
      <c r="AIY2" s="104"/>
      <c r="AIZ2" s="104"/>
      <c r="AJA2" s="104"/>
      <c r="AJB2" s="104"/>
      <c r="AJC2" s="104"/>
      <c r="AJD2" s="104"/>
      <c r="AJE2" s="104"/>
      <c r="AJF2" s="104"/>
      <c r="AJG2" s="104"/>
      <c r="AJH2" s="104"/>
      <c r="AJI2" s="104"/>
      <c r="AJJ2" s="104"/>
      <c r="AJK2" s="104"/>
      <c r="AJL2" s="104"/>
      <c r="AJM2" s="104"/>
      <c r="AJN2" s="104"/>
      <c r="AJO2" s="104"/>
      <c r="AJP2" s="104"/>
      <c r="AJQ2" s="104"/>
      <c r="AJR2" s="104"/>
      <c r="AJS2" s="104"/>
      <c r="AJT2" s="104"/>
      <c r="AJU2" s="104"/>
      <c r="AJV2" s="104"/>
      <c r="AJW2" s="104"/>
      <c r="AJX2" s="104"/>
      <c r="AJY2" s="104"/>
      <c r="AJZ2" s="104"/>
      <c r="AKA2" s="104"/>
      <c r="AKB2" s="104"/>
      <c r="AKC2" s="104"/>
      <c r="AKD2" s="104"/>
      <c r="AKE2" s="104"/>
      <c r="AKF2" s="104"/>
      <c r="AKG2" s="104"/>
      <c r="AKH2" s="104"/>
      <c r="AKI2" s="104"/>
      <c r="AKJ2" s="104"/>
      <c r="AKK2" s="104"/>
      <c r="AKL2" s="104"/>
      <c r="AKM2" s="104"/>
      <c r="AKN2" s="104"/>
      <c r="AKO2" s="104"/>
      <c r="AKP2" s="104"/>
      <c r="AKQ2" s="104"/>
      <c r="AKR2" s="104"/>
      <c r="AKS2" s="104"/>
      <c r="AKT2" s="104"/>
      <c r="AKU2" s="104"/>
      <c r="AKV2" s="104"/>
      <c r="AKW2" s="104"/>
      <c r="AKX2" s="104"/>
      <c r="AKY2" s="104"/>
      <c r="AKZ2" s="104"/>
      <c r="ALA2" s="104"/>
      <c r="ALB2" s="104"/>
      <c r="ALC2" s="104"/>
      <c r="ALD2" s="104"/>
      <c r="ALE2" s="104"/>
      <c r="ALF2" s="104"/>
      <c r="ALG2" s="104"/>
      <c r="ALH2" s="104"/>
      <c r="ALI2" s="104"/>
      <c r="ALJ2" s="104"/>
      <c r="ALK2" s="104"/>
      <c r="ALL2" s="104"/>
      <c r="ALM2" s="104"/>
      <c r="ALN2" s="104"/>
      <c r="ALO2" s="104"/>
      <c r="ALP2" s="104"/>
      <c r="ALQ2" s="104"/>
      <c r="ALR2" s="104"/>
      <c r="ALS2" s="104"/>
      <c r="ALT2" s="104"/>
      <c r="ALU2" s="104"/>
      <c r="ALV2" s="104"/>
      <c r="ALW2" s="104"/>
      <c r="ALX2" s="104"/>
      <c r="ALY2" s="104"/>
      <c r="ALZ2" s="104"/>
      <c r="AMA2" s="104"/>
      <c r="AMB2" s="104"/>
      <c r="AMC2" s="104"/>
      <c r="AMD2" s="104"/>
      <c r="AME2" s="105"/>
      <c r="AMF2" s="105"/>
      <c r="AMG2" s="105"/>
      <c r="AMH2" s="105"/>
    </row>
    <row r="3" spans="1:1022" ht="15">
      <c r="A3" s="109"/>
      <c r="B3" s="213" t="s">
        <v>355</v>
      </c>
      <c r="C3" s="212"/>
      <c r="D3" s="212"/>
      <c r="E3" s="107"/>
      <c r="F3" s="107"/>
      <c r="G3" s="107"/>
      <c r="H3" s="107"/>
      <c r="I3" s="107"/>
      <c r="J3" s="107"/>
      <c r="K3" s="107"/>
      <c r="L3" s="107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  <c r="IW3" s="104"/>
      <c r="IX3" s="104"/>
      <c r="IY3" s="104"/>
      <c r="IZ3" s="104"/>
      <c r="JA3" s="104"/>
      <c r="JB3" s="104"/>
      <c r="JC3" s="104"/>
      <c r="JD3" s="104"/>
      <c r="JE3" s="104"/>
      <c r="JF3" s="104"/>
      <c r="JG3" s="104"/>
      <c r="JH3" s="104"/>
      <c r="JI3" s="104"/>
      <c r="JJ3" s="104"/>
      <c r="JK3" s="104"/>
      <c r="JL3" s="104"/>
      <c r="JM3" s="104"/>
      <c r="JN3" s="104"/>
      <c r="JO3" s="104"/>
      <c r="JP3" s="104"/>
      <c r="JQ3" s="104"/>
      <c r="JR3" s="104"/>
      <c r="JS3" s="104"/>
      <c r="JT3" s="104"/>
      <c r="JU3" s="104"/>
      <c r="JV3" s="104"/>
      <c r="JW3" s="104"/>
      <c r="JX3" s="104"/>
      <c r="JY3" s="104"/>
      <c r="JZ3" s="104"/>
      <c r="KA3" s="104"/>
      <c r="KB3" s="104"/>
      <c r="KC3" s="104"/>
      <c r="KD3" s="104"/>
      <c r="KE3" s="104"/>
      <c r="KF3" s="104"/>
      <c r="KG3" s="104"/>
      <c r="KH3" s="104"/>
      <c r="KI3" s="104"/>
      <c r="KJ3" s="104"/>
      <c r="KK3" s="104"/>
      <c r="KL3" s="104"/>
      <c r="KM3" s="104"/>
      <c r="KN3" s="104"/>
      <c r="KO3" s="104"/>
      <c r="KP3" s="104"/>
      <c r="KQ3" s="104"/>
      <c r="KR3" s="104"/>
      <c r="KS3" s="104"/>
      <c r="KT3" s="104"/>
      <c r="KU3" s="104"/>
      <c r="KV3" s="104"/>
      <c r="KW3" s="104"/>
      <c r="KX3" s="104"/>
      <c r="KY3" s="104"/>
      <c r="KZ3" s="104"/>
      <c r="LA3" s="104"/>
      <c r="LB3" s="104"/>
      <c r="LC3" s="104"/>
      <c r="LD3" s="104"/>
      <c r="LE3" s="104"/>
      <c r="LF3" s="104"/>
      <c r="LG3" s="104"/>
      <c r="LH3" s="104"/>
      <c r="LI3" s="104"/>
      <c r="LJ3" s="104"/>
      <c r="LK3" s="104"/>
      <c r="LL3" s="104"/>
      <c r="LM3" s="104"/>
      <c r="LN3" s="104"/>
      <c r="LO3" s="104"/>
      <c r="LP3" s="104"/>
      <c r="LQ3" s="104"/>
      <c r="LR3" s="104"/>
      <c r="LS3" s="104"/>
      <c r="LT3" s="104"/>
      <c r="LU3" s="104"/>
      <c r="LV3" s="104"/>
      <c r="LW3" s="104"/>
      <c r="LX3" s="104"/>
      <c r="LY3" s="104"/>
      <c r="LZ3" s="104"/>
      <c r="MA3" s="104"/>
      <c r="MB3" s="104"/>
      <c r="MC3" s="104"/>
      <c r="MD3" s="104"/>
      <c r="ME3" s="104"/>
      <c r="MF3" s="104"/>
      <c r="MG3" s="104"/>
      <c r="MH3" s="104"/>
      <c r="MI3" s="104"/>
      <c r="MJ3" s="104"/>
      <c r="MK3" s="104"/>
      <c r="ML3" s="104"/>
      <c r="MM3" s="104"/>
      <c r="MN3" s="104"/>
      <c r="MO3" s="104"/>
      <c r="MP3" s="104"/>
      <c r="MQ3" s="104"/>
      <c r="MR3" s="104"/>
      <c r="MS3" s="104"/>
      <c r="MT3" s="104"/>
      <c r="MU3" s="104"/>
      <c r="MV3" s="104"/>
      <c r="MW3" s="104"/>
      <c r="MX3" s="104"/>
      <c r="MY3" s="104"/>
      <c r="MZ3" s="104"/>
      <c r="NA3" s="104"/>
      <c r="NB3" s="104"/>
      <c r="NC3" s="104"/>
      <c r="ND3" s="104"/>
      <c r="NE3" s="104"/>
      <c r="NF3" s="104"/>
      <c r="NG3" s="104"/>
      <c r="NH3" s="104"/>
      <c r="NI3" s="104"/>
      <c r="NJ3" s="104"/>
      <c r="NK3" s="104"/>
      <c r="NL3" s="104"/>
      <c r="NM3" s="104"/>
      <c r="NN3" s="104"/>
      <c r="NO3" s="104"/>
      <c r="NP3" s="104"/>
      <c r="NQ3" s="104"/>
      <c r="NR3" s="104"/>
      <c r="NS3" s="104"/>
      <c r="NT3" s="104"/>
      <c r="NU3" s="104"/>
      <c r="NV3" s="104"/>
      <c r="NW3" s="104"/>
      <c r="NX3" s="104"/>
      <c r="NY3" s="104"/>
      <c r="NZ3" s="104"/>
      <c r="OA3" s="104"/>
      <c r="OB3" s="104"/>
      <c r="OC3" s="104"/>
      <c r="OD3" s="104"/>
      <c r="OE3" s="104"/>
      <c r="OF3" s="104"/>
      <c r="OG3" s="104"/>
      <c r="OH3" s="104"/>
      <c r="OI3" s="104"/>
      <c r="OJ3" s="104"/>
      <c r="OK3" s="104"/>
      <c r="OL3" s="104"/>
      <c r="OM3" s="104"/>
      <c r="ON3" s="104"/>
      <c r="OO3" s="104"/>
      <c r="OP3" s="104"/>
      <c r="OQ3" s="104"/>
      <c r="OR3" s="104"/>
      <c r="OS3" s="104"/>
      <c r="OT3" s="104"/>
      <c r="OU3" s="104"/>
      <c r="OV3" s="104"/>
      <c r="OW3" s="104"/>
      <c r="OX3" s="104"/>
      <c r="OY3" s="104"/>
      <c r="OZ3" s="104"/>
      <c r="PA3" s="104"/>
      <c r="PB3" s="104"/>
      <c r="PC3" s="104"/>
      <c r="PD3" s="104"/>
      <c r="PE3" s="104"/>
      <c r="PF3" s="104"/>
      <c r="PG3" s="104"/>
      <c r="PH3" s="104"/>
      <c r="PI3" s="104"/>
      <c r="PJ3" s="104"/>
      <c r="PK3" s="104"/>
      <c r="PL3" s="104"/>
      <c r="PM3" s="104"/>
      <c r="PN3" s="104"/>
      <c r="PO3" s="104"/>
      <c r="PP3" s="104"/>
      <c r="PQ3" s="104"/>
      <c r="PR3" s="104"/>
      <c r="PS3" s="104"/>
      <c r="PT3" s="104"/>
      <c r="PU3" s="104"/>
      <c r="PV3" s="104"/>
      <c r="PW3" s="104"/>
      <c r="PX3" s="104"/>
      <c r="PY3" s="104"/>
      <c r="PZ3" s="104"/>
      <c r="QA3" s="104"/>
      <c r="QB3" s="104"/>
      <c r="QC3" s="104"/>
      <c r="QD3" s="104"/>
      <c r="QE3" s="104"/>
      <c r="QF3" s="104"/>
      <c r="QG3" s="104"/>
      <c r="QH3" s="104"/>
      <c r="QI3" s="104"/>
      <c r="QJ3" s="104"/>
      <c r="QK3" s="104"/>
      <c r="QL3" s="104"/>
      <c r="QM3" s="104"/>
      <c r="QN3" s="104"/>
      <c r="QO3" s="104"/>
      <c r="QP3" s="104"/>
      <c r="QQ3" s="104"/>
      <c r="QR3" s="104"/>
      <c r="QS3" s="104"/>
      <c r="QT3" s="104"/>
      <c r="QU3" s="104"/>
      <c r="QV3" s="104"/>
      <c r="QW3" s="104"/>
      <c r="QX3" s="104"/>
      <c r="QY3" s="104"/>
      <c r="QZ3" s="104"/>
      <c r="RA3" s="104"/>
      <c r="RB3" s="104"/>
      <c r="RC3" s="104"/>
      <c r="RD3" s="104"/>
      <c r="RE3" s="104"/>
      <c r="RF3" s="104"/>
      <c r="RG3" s="104"/>
      <c r="RH3" s="104"/>
      <c r="RI3" s="104"/>
      <c r="RJ3" s="104"/>
      <c r="RK3" s="104"/>
      <c r="RL3" s="104"/>
      <c r="RM3" s="104"/>
      <c r="RN3" s="104"/>
      <c r="RO3" s="104"/>
      <c r="RP3" s="104"/>
      <c r="RQ3" s="104"/>
      <c r="RR3" s="104"/>
      <c r="RS3" s="104"/>
      <c r="RT3" s="104"/>
      <c r="RU3" s="104"/>
      <c r="RV3" s="104"/>
      <c r="RW3" s="104"/>
      <c r="RX3" s="104"/>
      <c r="RY3" s="104"/>
      <c r="RZ3" s="104"/>
      <c r="SA3" s="104"/>
      <c r="SB3" s="104"/>
      <c r="SC3" s="104"/>
      <c r="SD3" s="104"/>
      <c r="SE3" s="104"/>
      <c r="SF3" s="104"/>
      <c r="SG3" s="104"/>
      <c r="SH3" s="104"/>
      <c r="SI3" s="104"/>
      <c r="SJ3" s="104"/>
      <c r="SK3" s="104"/>
      <c r="SL3" s="104"/>
      <c r="SM3" s="104"/>
      <c r="SN3" s="104"/>
      <c r="SO3" s="104"/>
      <c r="SP3" s="104"/>
      <c r="SQ3" s="104"/>
      <c r="SR3" s="104"/>
      <c r="SS3" s="104"/>
      <c r="ST3" s="104"/>
      <c r="SU3" s="104"/>
      <c r="SV3" s="104"/>
      <c r="SW3" s="104"/>
      <c r="SX3" s="104"/>
      <c r="SY3" s="104"/>
      <c r="SZ3" s="104"/>
      <c r="TA3" s="104"/>
      <c r="TB3" s="104"/>
      <c r="TC3" s="104"/>
      <c r="TD3" s="104"/>
      <c r="TE3" s="104"/>
      <c r="TF3" s="104"/>
      <c r="TG3" s="104"/>
      <c r="TH3" s="104"/>
      <c r="TI3" s="104"/>
      <c r="TJ3" s="104"/>
      <c r="TK3" s="104"/>
      <c r="TL3" s="104"/>
      <c r="TM3" s="104"/>
      <c r="TN3" s="104"/>
      <c r="TO3" s="104"/>
      <c r="TP3" s="104"/>
      <c r="TQ3" s="104"/>
      <c r="TR3" s="104"/>
      <c r="TS3" s="104"/>
      <c r="TT3" s="104"/>
      <c r="TU3" s="104"/>
      <c r="TV3" s="104"/>
      <c r="TW3" s="104"/>
      <c r="TX3" s="104"/>
      <c r="TY3" s="104"/>
      <c r="TZ3" s="104"/>
      <c r="UA3" s="104"/>
      <c r="UB3" s="104"/>
      <c r="UC3" s="104"/>
      <c r="UD3" s="104"/>
      <c r="UE3" s="104"/>
      <c r="UF3" s="104"/>
      <c r="UG3" s="104"/>
      <c r="UH3" s="104"/>
      <c r="UI3" s="104"/>
      <c r="UJ3" s="104"/>
      <c r="UK3" s="104"/>
      <c r="UL3" s="104"/>
      <c r="UM3" s="104"/>
      <c r="UN3" s="104"/>
      <c r="UO3" s="104"/>
      <c r="UP3" s="104"/>
      <c r="UQ3" s="104"/>
      <c r="UR3" s="104"/>
      <c r="US3" s="104"/>
      <c r="UT3" s="104"/>
      <c r="UU3" s="104"/>
      <c r="UV3" s="104"/>
      <c r="UW3" s="104"/>
      <c r="UX3" s="104"/>
      <c r="UY3" s="104"/>
      <c r="UZ3" s="104"/>
      <c r="VA3" s="104"/>
      <c r="VB3" s="104"/>
      <c r="VC3" s="104"/>
      <c r="VD3" s="104"/>
      <c r="VE3" s="104"/>
      <c r="VF3" s="104"/>
      <c r="VG3" s="104"/>
      <c r="VH3" s="104"/>
      <c r="VI3" s="104"/>
      <c r="VJ3" s="104"/>
      <c r="VK3" s="104"/>
      <c r="VL3" s="104"/>
      <c r="VM3" s="104"/>
      <c r="VN3" s="104"/>
      <c r="VO3" s="104"/>
      <c r="VP3" s="104"/>
      <c r="VQ3" s="104"/>
      <c r="VR3" s="104"/>
      <c r="VS3" s="104"/>
      <c r="VT3" s="104"/>
      <c r="VU3" s="104"/>
      <c r="VV3" s="104"/>
      <c r="VW3" s="104"/>
      <c r="VX3" s="104"/>
      <c r="VY3" s="104"/>
      <c r="VZ3" s="104"/>
      <c r="WA3" s="104"/>
      <c r="WB3" s="104"/>
      <c r="WC3" s="104"/>
      <c r="WD3" s="104"/>
      <c r="WE3" s="104"/>
      <c r="WF3" s="104"/>
      <c r="WG3" s="104"/>
      <c r="WH3" s="104"/>
      <c r="WI3" s="104"/>
      <c r="WJ3" s="104"/>
      <c r="WK3" s="104"/>
      <c r="WL3" s="104"/>
      <c r="WM3" s="104"/>
      <c r="WN3" s="104"/>
      <c r="WO3" s="104"/>
      <c r="WP3" s="104"/>
      <c r="WQ3" s="104"/>
      <c r="WR3" s="104"/>
      <c r="WS3" s="104"/>
      <c r="WT3" s="104"/>
      <c r="WU3" s="104"/>
      <c r="WV3" s="104"/>
      <c r="WW3" s="104"/>
      <c r="WX3" s="104"/>
      <c r="WY3" s="104"/>
      <c r="WZ3" s="104"/>
      <c r="XA3" s="104"/>
      <c r="XB3" s="104"/>
      <c r="XC3" s="104"/>
      <c r="XD3" s="104"/>
      <c r="XE3" s="104"/>
      <c r="XF3" s="104"/>
      <c r="XG3" s="104"/>
      <c r="XH3" s="104"/>
      <c r="XI3" s="104"/>
      <c r="XJ3" s="104"/>
      <c r="XK3" s="104"/>
      <c r="XL3" s="104"/>
      <c r="XM3" s="104"/>
      <c r="XN3" s="104"/>
      <c r="XO3" s="104"/>
      <c r="XP3" s="104"/>
      <c r="XQ3" s="104"/>
      <c r="XR3" s="104"/>
      <c r="XS3" s="104"/>
      <c r="XT3" s="104"/>
      <c r="XU3" s="104"/>
      <c r="XV3" s="104"/>
      <c r="XW3" s="104"/>
      <c r="XX3" s="104"/>
      <c r="XY3" s="104"/>
      <c r="XZ3" s="104"/>
      <c r="YA3" s="104"/>
      <c r="YB3" s="104"/>
      <c r="YC3" s="104"/>
      <c r="YD3" s="104"/>
      <c r="YE3" s="104"/>
      <c r="YF3" s="104"/>
      <c r="YG3" s="104"/>
      <c r="YH3" s="104"/>
      <c r="YI3" s="104"/>
      <c r="YJ3" s="104"/>
      <c r="YK3" s="104"/>
      <c r="YL3" s="104"/>
      <c r="YM3" s="104"/>
      <c r="YN3" s="104"/>
      <c r="YO3" s="104"/>
      <c r="YP3" s="104"/>
      <c r="YQ3" s="104"/>
      <c r="YR3" s="104"/>
      <c r="YS3" s="104"/>
      <c r="YT3" s="104"/>
      <c r="YU3" s="104"/>
      <c r="YV3" s="104"/>
      <c r="YW3" s="104"/>
      <c r="YX3" s="104"/>
      <c r="YY3" s="104"/>
      <c r="YZ3" s="104"/>
      <c r="ZA3" s="104"/>
      <c r="ZB3" s="104"/>
      <c r="ZC3" s="104"/>
      <c r="ZD3" s="104"/>
      <c r="ZE3" s="104"/>
      <c r="ZF3" s="104"/>
      <c r="ZG3" s="104"/>
      <c r="ZH3" s="104"/>
      <c r="ZI3" s="104"/>
      <c r="ZJ3" s="104"/>
      <c r="ZK3" s="104"/>
      <c r="ZL3" s="104"/>
      <c r="ZM3" s="104"/>
      <c r="ZN3" s="104"/>
      <c r="ZO3" s="104"/>
      <c r="ZP3" s="104"/>
      <c r="ZQ3" s="104"/>
      <c r="ZR3" s="104"/>
      <c r="ZS3" s="104"/>
      <c r="ZT3" s="104"/>
      <c r="ZU3" s="104"/>
      <c r="ZV3" s="104"/>
      <c r="ZW3" s="104"/>
      <c r="ZX3" s="104"/>
      <c r="ZY3" s="104"/>
      <c r="ZZ3" s="104"/>
      <c r="AAA3" s="104"/>
      <c r="AAB3" s="104"/>
      <c r="AAC3" s="104"/>
      <c r="AAD3" s="104"/>
      <c r="AAE3" s="104"/>
      <c r="AAF3" s="104"/>
      <c r="AAG3" s="104"/>
      <c r="AAH3" s="104"/>
      <c r="AAI3" s="104"/>
      <c r="AAJ3" s="104"/>
      <c r="AAK3" s="104"/>
      <c r="AAL3" s="104"/>
      <c r="AAM3" s="104"/>
      <c r="AAN3" s="104"/>
      <c r="AAO3" s="104"/>
      <c r="AAP3" s="104"/>
      <c r="AAQ3" s="104"/>
      <c r="AAR3" s="104"/>
      <c r="AAS3" s="104"/>
      <c r="AAT3" s="104"/>
      <c r="AAU3" s="104"/>
      <c r="AAV3" s="104"/>
      <c r="AAW3" s="104"/>
      <c r="AAX3" s="104"/>
      <c r="AAY3" s="104"/>
      <c r="AAZ3" s="104"/>
      <c r="ABA3" s="104"/>
      <c r="ABB3" s="104"/>
      <c r="ABC3" s="104"/>
      <c r="ABD3" s="104"/>
      <c r="ABE3" s="104"/>
      <c r="ABF3" s="104"/>
      <c r="ABG3" s="104"/>
      <c r="ABH3" s="104"/>
      <c r="ABI3" s="104"/>
      <c r="ABJ3" s="104"/>
      <c r="ABK3" s="104"/>
      <c r="ABL3" s="104"/>
      <c r="ABM3" s="104"/>
      <c r="ABN3" s="104"/>
      <c r="ABO3" s="104"/>
      <c r="ABP3" s="104"/>
      <c r="ABQ3" s="104"/>
      <c r="ABR3" s="104"/>
      <c r="ABS3" s="104"/>
      <c r="ABT3" s="104"/>
      <c r="ABU3" s="104"/>
      <c r="ABV3" s="104"/>
      <c r="ABW3" s="104"/>
      <c r="ABX3" s="104"/>
      <c r="ABY3" s="104"/>
      <c r="ABZ3" s="104"/>
      <c r="ACA3" s="104"/>
      <c r="ACB3" s="104"/>
      <c r="ACC3" s="104"/>
      <c r="ACD3" s="104"/>
      <c r="ACE3" s="104"/>
      <c r="ACF3" s="104"/>
      <c r="ACG3" s="104"/>
      <c r="ACH3" s="104"/>
      <c r="ACI3" s="104"/>
      <c r="ACJ3" s="104"/>
      <c r="ACK3" s="104"/>
      <c r="ACL3" s="104"/>
      <c r="ACM3" s="104"/>
      <c r="ACN3" s="104"/>
      <c r="ACO3" s="104"/>
      <c r="ACP3" s="104"/>
      <c r="ACQ3" s="104"/>
      <c r="ACR3" s="104"/>
      <c r="ACS3" s="104"/>
      <c r="ACT3" s="104"/>
      <c r="ACU3" s="104"/>
      <c r="ACV3" s="104"/>
      <c r="ACW3" s="104"/>
      <c r="ACX3" s="104"/>
      <c r="ACY3" s="104"/>
      <c r="ACZ3" s="104"/>
      <c r="ADA3" s="104"/>
      <c r="ADB3" s="104"/>
      <c r="ADC3" s="104"/>
      <c r="ADD3" s="104"/>
      <c r="ADE3" s="104"/>
      <c r="ADF3" s="104"/>
      <c r="ADG3" s="104"/>
      <c r="ADH3" s="104"/>
      <c r="ADI3" s="104"/>
      <c r="ADJ3" s="104"/>
      <c r="ADK3" s="104"/>
      <c r="ADL3" s="104"/>
      <c r="ADM3" s="104"/>
      <c r="ADN3" s="104"/>
      <c r="ADO3" s="104"/>
      <c r="ADP3" s="104"/>
      <c r="ADQ3" s="104"/>
      <c r="ADR3" s="104"/>
      <c r="ADS3" s="104"/>
      <c r="ADT3" s="104"/>
      <c r="ADU3" s="104"/>
      <c r="ADV3" s="104"/>
      <c r="ADW3" s="104"/>
      <c r="ADX3" s="104"/>
      <c r="ADY3" s="104"/>
      <c r="ADZ3" s="104"/>
      <c r="AEA3" s="104"/>
      <c r="AEB3" s="104"/>
      <c r="AEC3" s="104"/>
      <c r="AED3" s="104"/>
      <c r="AEE3" s="104"/>
      <c r="AEF3" s="104"/>
      <c r="AEG3" s="104"/>
      <c r="AEH3" s="104"/>
      <c r="AEI3" s="104"/>
      <c r="AEJ3" s="104"/>
      <c r="AEK3" s="104"/>
      <c r="AEL3" s="104"/>
      <c r="AEM3" s="104"/>
      <c r="AEN3" s="104"/>
      <c r="AEO3" s="104"/>
      <c r="AEP3" s="104"/>
      <c r="AEQ3" s="104"/>
      <c r="AER3" s="104"/>
      <c r="AES3" s="104"/>
      <c r="AET3" s="104"/>
      <c r="AEU3" s="104"/>
      <c r="AEV3" s="104"/>
      <c r="AEW3" s="104"/>
      <c r="AEX3" s="104"/>
      <c r="AEY3" s="104"/>
      <c r="AEZ3" s="104"/>
      <c r="AFA3" s="104"/>
      <c r="AFB3" s="104"/>
      <c r="AFC3" s="104"/>
      <c r="AFD3" s="104"/>
      <c r="AFE3" s="104"/>
      <c r="AFF3" s="104"/>
      <c r="AFG3" s="104"/>
      <c r="AFH3" s="104"/>
      <c r="AFI3" s="104"/>
      <c r="AFJ3" s="104"/>
      <c r="AFK3" s="104"/>
      <c r="AFL3" s="104"/>
      <c r="AFM3" s="104"/>
      <c r="AFN3" s="104"/>
      <c r="AFO3" s="104"/>
      <c r="AFP3" s="104"/>
      <c r="AFQ3" s="104"/>
      <c r="AFR3" s="104"/>
      <c r="AFS3" s="104"/>
      <c r="AFT3" s="104"/>
      <c r="AFU3" s="104"/>
      <c r="AFV3" s="104"/>
      <c r="AFW3" s="104"/>
      <c r="AFX3" s="104"/>
      <c r="AFY3" s="104"/>
      <c r="AFZ3" s="104"/>
      <c r="AGA3" s="104"/>
      <c r="AGB3" s="104"/>
      <c r="AGC3" s="104"/>
      <c r="AGD3" s="104"/>
      <c r="AGE3" s="104"/>
      <c r="AGF3" s="104"/>
      <c r="AGG3" s="104"/>
      <c r="AGH3" s="104"/>
      <c r="AGI3" s="104"/>
      <c r="AGJ3" s="104"/>
      <c r="AGK3" s="104"/>
      <c r="AGL3" s="104"/>
      <c r="AGM3" s="104"/>
      <c r="AGN3" s="104"/>
      <c r="AGO3" s="104"/>
      <c r="AGP3" s="104"/>
      <c r="AGQ3" s="104"/>
      <c r="AGR3" s="104"/>
      <c r="AGS3" s="104"/>
      <c r="AGT3" s="104"/>
      <c r="AGU3" s="104"/>
      <c r="AGV3" s="104"/>
      <c r="AGW3" s="104"/>
      <c r="AGX3" s="104"/>
      <c r="AGY3" s="104"/>
      <c r="AGZ3" s="104"/>
      <c r="AHA3" s="104"/>
      <c r="AHB3" s="104"/>
      <c r="AHC3" s="104"/>
      <c r="AHD3" s="104"/>
      <c r="AHE3" s="104"/>
      <c r="AHF3" s="104"/>
      <c r="AHG3" s="104"/>
      <c r="AHH3" s="104"/>
      <c r="AHI3" s="104"/>
      <c r="AHJ3" s="104"/>
      <c r="AHK3" s="104"/>
      <c r="AHL3" s="104"/>
      <c r="AHM3" s="104"/>
      <c r="AHN3" s="104"/>
      <c r="AHO3" s="104"/>
      <c r="AHP3" s="104"/>
      <c r="AHQ3" s="104"/>
      <c r="AHR3" s="104"/>
      <c r="AHS3" s="104"/>
      <c r="AHT3" s="104"/>
      <c r="AHU3" s="104"/>
      <c r="AHV3" s="104"/>
      <c r="AHW3" s="104"/>
      <c r="AHX3" s="104"/>
      <c r="AHY3" s="104"/>
      <c r="AHZ3" s="104"/>
      <c r="AIA3" s="104"/>
      <c r="AIB3" s="104"/>
      <c r="AIC3" s="104"/>
      <c r="AID3" s="104"/>
      <c r="AIE3" s="104"/>
      <c r="AIF3" s="104"/>
      <c r="AIG3" s="104"/>
      <c r="AIH3" s="104"/>
      <c r="AII3" s="104"/>
      <c r="AIJ3" s="104"/>
      <c r="AIK3" s="104"/>
      <c r="AIL3" s="104"/>
      <c r="AIM3" s="104"/>
      <c r="AIN3" s="104"/>
      <c r="AIO3" s="104"/>
      <c r="AIP3" s="104"/>
      <c r="AIQ3" s="104"/>
      <c r="AIR3" s="104"/>
      <c r="AIS3" s="104"/>
      <c r="AIT3" s="104"/>
      <c r="AIU3" s="104"/>
      <c r="AIV3" s="104"/>
      <c r="AIW3" s="104"/>
      <c r="AIX3" s="104"/>
      <c r="AIY3" s="104"/>
      <c r="AIZ3" s="104"/>
      <c r="AJA3" s="104"/>
      <c r="AJB3" s="104"/>
      <c r="AJC3" s="104"/>
      <c r="AJD3" s="104"/>
      <c r="AJE3" s="104"/>
      <c r="AJF3" s="104"/>
      <c r="AJG3" s="104"/>
      <c r="AJH3" s="104"/>
      <c r="AJI3" s="104"/>
      <c r="AJJ3" s="104"/>
      <c r="AJK3" s="104"/>
      <c r="AJL3" s="104"/>
      <c r="AJM3" s="104"/>
      <c r="AJN3" s="104"/>
      <c r="AJO3" s="104"/>
      <c r="AJP3" s="104"/>
      <c r="AJQ3" s="104"/>
      <c r="AJR3" s="104"/>
      <c r="AJS3" s="104"/>
      <c r="AJT3" s="104"/>
      <c r="AJU3" s="104"/>
      <c r="AJV3" s="104"/>
      <c r="AJW3" s="104"/>
      <c r="AJX3" s="104"/>
      <c r="AJY3" s="104"/>
      <c r="AJZ3" s="104"/>
      <c r="AKA3" s="104"/>
      <c r="AKB3" s="104"/>
      <c r="AKC3" s="104"/>
      <c r="AKD3" s="104"/>
      <c r="AKE3" s="104"/>
      <c r="AKF3" s="104"/>
      <c r="AKG3" s="104"/>
      <c r="AKH3" s="104"/>
      <c r="AKI3" s="104"/>
      <c r="AKJ3" s="104"/>
      <c r="AKK3" s="104"/>
      <c r="AKL3" s="104"/>
      <c r="AKM3" s="104"/>
      <c r="AKN3" s="104"/>
      <c r="AKO3" s="104"/>
      <c r="AKP3" s="104"/>
      <c r="AKQ3" s="104"/>
      <c r="AKR3" s="104"/>
      <c r="AKS3" s="104"/>
      <c r="AKT3" s="104"/>
      <c r="AKU3" s="104"/>
      <c r="AKV3" s="104"/>
      <c r="AKW3" s="104"/>
      <c r="AKX3" s="104"/>
      <c r="AKY3" s="104"/>
      <c r="AKZ3" s="104"/>
      <c r="ALA3" s="104"/>
      <c r="ALB3" s="104"/>
      <c r="ALC3" s="104"/>
      <c r="ALD3" s="104"/>
      <c r="ALE3" s="104"/>
      <c r="ALF3" s="104"/>
      <c r="ALG3" s="104"/>
      <c r="ALH3" s="104"/>
      <c r="ALI3" s="104"/>
      <c r="ALJ3" s="104"/>
      <c r="ALK3" s="104"/>
      <c r="ALL3" s="104"/>
      <c r="ALM3" s="104"/>
      <c r="ALN3" s="104"/>
      <c r="ALO3" s="104"/>
      <c r="ALP3" s="104"/>
      <c r="ALQ3" s="104"/>
      <c r="ALR3" s="104"/>
      <c r="ALS3" s="104"/>
      <c r="ALT3" s="104"/>
      <c r="ALU3" s="104"/>
      <c r="ALV3" s="104"/>
      <c r="ALW3" s="104"/>
      <c r="ALX3" s="104"/>
      <c r="ALY3" s="104"/>
      <c r="ALZ3" s="104"/>
      <c r="AMA3" s="104"/>
      <c r="AMB3" s="104"/>
      <c r="AMC3" s="104"/>
      <c r="AMD3" s="104"/>
      <c r="AME3" s="105"/>
      <c r="AMF3" s="105"/>
      <c r="AMG3" s="105"/>
      <c r="AMH3" s="105"/>
    </row>
    <row r="4" spans="1:1022" ht="12.75">
      <c r="A4" s="109"/>
      <c r="B4" s="214" t="s">
        <v>293</v>
      </c>
      <c r="C4" s="214" t="s">
        <v>294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  <c r="QU4" s="108"/>
      <c r="QV4" s="108"/>
      <c r="QW4" s="108"/>
      <c r="QX4" s="108"/>
      <c r="QY4" s="108"/>
      <c r="QZ4" s="108"/>
      <c r="RA4" s="108"/>
      <c r="RB4" s="108"/>
      <c r="RC4" s="108"/>
      <c r="RD4" s="108"/>
      <c r="RE4" s="108"/>
      <c r="RF4" s="108"/>
      <c r="RG4" s="108"/>
      <c r="RH4" s="108"/>
      <c r="RI4" s="108"/>
      <c r="RJ4" s="108"/>
      <c r="RK4" s="108"/>
      <c r="RL4" s="108"/>
      <c r="RM4" s="108"/>
      <c r="RN4" s="108"/>
      <c r="RO4" s="108"/>
      <c r="RP4" s="108"/>
      <c r="RQ4" s="108"/>
      <c r="RR4" s="108"/>
      <c r="RS4" s="108"/>
      <c r="RT4" s="108"/>
      <c r="RU4" s="108"/>
      <c r="RV4" s="108"/>
      <c r="RW4" s="108"/>
      <c r="RX4" s="108"/>
      <c r="RY4" s="108"/>
      <c r="RZ4" s="108"/>
      <c r="SA4" s="108"/>
      <c r="SB4" s="108"/>
      <c r="SC4" s="108"/>
      <c r="SD4" s="108"/>
      <c r="SE4" s="108"/>
      <c r="SF4" s="108"/>
      <c r="SG4" s="108"/>
      <c r="SH4" s="108"/>
      <c r="SI4" s="108"/>
      <c r="SJ4" s="108"/>
      <c r="SK4" s="108"/>
      <c r="SL4" s="108"/>
      <c r="SM4" s="108"/>
      <c r="SN4" s="108"/>
      <c r="SO4" s="108"/>
      <c r="SP4" s="108"/>
      <c r="SQ4" s="108"/>
      <c r="SR4" s="108"/>
      <c r="SS4" s="108"/>
      <c r="ST4" s="108"/>
      <c r="SU4" s="108"/>
      <c r="SV4" s="108"/>
      <c r="SW4" s="108"/>
      <c r="SX4" s="108"/>
      <c r="SY4" s="108"/>
      <c r="SZ4" s="108"/>
      <c r="TA4" s="108"/>
      <c r="TB4" s="108"/>
      <c r="TC4" s="108"/>
      <c r="TD4" s="108"/>
      <c r="TE4" s="108"/>
      <c r="TF4" s="108"/>
      <c r="TG4" s="108"/>
      <c r="TH4" s="108"/>
      <c r="TI4" s="108"/>
      <c r="TJ4" s="108"/>
      <c r="TK4" s="108"/>
      <c r="TL4" s="108"/>
      <c r="TM4" s="108"/>
      <c r="TN4" s="108"/>
      <c r="TO4" s="108"/>
      <c r="TP4" s="108"/>
      <c r="TQ4" s="108"/>
      <c r="TR4" s="108"/>
      <c r="TS4" s="108"/>
      <c r="TT4" s="108"/>
      <c r="TU4" s="108"/>
      <c r="TV4" s="108"/>
      <c r="TW4" s="108"/>
      <c r="TX4" s="108"/>
      <c r="TY4" s="108"/>
      <c r="TZ4" s="108"/>
      <c r="UA4" s="108"/>
      <c r="UB4" s="108"/>
      <c r="UC4" s="108"/>
      <c r="UD4" s="108"/>
      <c r="UE4" s="108"/>
      <c r="UF4" s="108"/>
      <c r="UG4" s="108"/>
      <c r="UH4" s="108"/>
      <c r="UI4" s="108"/>
      <c r="UJ4" s="108"/>
      <c r="UK4" s="108"/>
      <c r="UL4" s="108"/>
      <c r="UM4" s="108"/>
      <c r="UN4" s="108"/>
      <c r="UO4" s="108"/>
      <c r="UP4" s="108"/>
      <c r="UQ4" s="108"/>
      <c r="UR4" s="108"/>
      <c r="US4" s="108"/>
      <c r="UT4" s="108"/>
      <c r="UU4" s="108"/>
      <c r="UV4" s="108"/>
      <c r="UW4" s="108"/>
      <c r="UX4" s="108"/>
      <c r="UY4" s="108"/>
      <c r="UZ4" s="108"/>
      <c r="VA4" s="108"/>
      <c r="VB4" s="108"/>
      <c r="VC4" s="108"/>
      <c r="VD4" s="108"/>
      <c r="VE4" s="108"/>
      <c r="VF4" s="108"/>
      <c r="VG4" s="108"/>
      <c r="VH4" s="108"/>
      <c r="VI4" s="108"/>
      <c r="VJ4" s="108"/>
      <c r="VK4" s="108"/>
      <c r="VL4" s="108"/>
      <c r="VM4" s="108"/>
      <c r="VN4" s="108"/>
      <c r="VO4" s="108"/>
      <c r="VP4" s="108"/>
      <c r="VQ4" s="108"/>
      <c r="VR4" s="108"/>
      <c r="VS4" s="108"/>
      <c r="VT4" s="108"/>
      <c r="VU4" s="108"/>
      <c r="VV4" s="108"/>
      <c r="VW4" s="108"/>
      <c r="VX4" s="108"/>
      <c r="VY4" s="108"/>
      <c r="VZ4" s="108"/>
      <c r="WA4" s="108"/>
      <c r="WB4" s="108"/>
      <c r="WC4" s="108"/>
      <c r="WD4" s="108"/>
      <c r="WE4" s="108"/>
      <c r="WF4" s="108"/>
      <c r="WG4" s="108"/>
      <c r="WH4" s="108"/>
      <c r="WI4" s="108"/>
      <c r="WJ4" s="108"/>
      <c r="WK4" s="108"/>
      <c r="WL4" s="108"/>
      <c r="WM4" s="108"/>
      <c r="WN4" s="108"/>
      <c r="WO4" s="108"/>
      <c r="WP4" s="108"/>
      <c r="WQ4" s="108"/>
      <c r="WR4" s="108"/>
      <c r="WS4" s="108"/>
      <c r="WT4" s="108"/>
      <c r="WU4" s="108"/>
      <c r="WV4" s="108"/>
      <c r="WW4" s="108"/>
      <c r="WX4" s="108"/>
      <c r="WY4" s="108"/>
      <c r="WZ4" s="108"/>
      <c r="XA4" s="108"/>
      <c r="XB4" s="108"/>
      <c r="XC4" s="108"/>
      <c r="XD4" s="108"/>
      <c r="XE4" s="108"/>
      <c r="XF4" s="108"/>
      <c r="XG4" s="108"/>
      <c r="XH4" s="108"/>
      <c r="XI4" s="108"/>
      <c r="XJ4" s="108"/>
      <c r="XK4" s="108"/>
      <c r="XL4" s="108"/>
      <c r="XM4" s="108"/>
      <c r="XN4" s="108"/>
      <c r="XO4" s="108"/>
      <c r="XP4" s="108"/>
      <c r="XQ4" s="108"/>
      <c r="XR4" s="108"/>
      <c r="XS4" s="108"/>
      <c r="XT4" s="108"/>
      <c r="XU4" s="108"/>
      <c r="XV4" s="108"/>
      <c r="XW4" s="108"/>
      <c r="XX4" s="108"/>
      <c r="XY4" s="108"/>
      <c r="XZ4" s="108"/>
      <c r="YA4" s="108"/>
      <c r="YB4" s="108"/>
      <c r="YC4" s="108"/>
      <c r="YD4" s="108"/>
      <c r="YE4" s="108"/>
      <c r="YF4" s="108"/>
      <c r="YG4" s="108"/>
      <c r="YH4" s="108"/>
      <c r="YI4" s="108"/>
      <c r="YJ4" s="108"/>
      <c r="YK4" s="108"/>
      <c r="YL4" s="108"/>
      <c r="YM4" s="108"/>
      <c r="YN4" s="108"/>
      <c r="YO4" s="108"/>
      <c r="YP4" s="108"/>
      <c r="YQ4" s="108"/>
      <c r="YR4" s="108"/>
      <c r="YS4" s="108"/>
      <c r="YT4" s="108"/>
      <c r="YU4" s="108"/>
      <c r="YV4" s="108"/>
      <c r="YW4" s="108"/>
      <c r="YX4" s="108"/>
      <c r="YY4" s="108"/>
      <c r="YZ4" s="108"/>
      <c r="ZA4" s="108"/>
      <c r="ZB4" s="108"/>
      <c r="ZC4" s="108"/>
      <c r="ZD4" s="108"/>
      <c r="ZE4" s="108"/>
      <c r="ZF4" s="108"/>
      <c r="ZG4" s="108"/>
      <c r="ZH4" s="108"/>
      <c r="ZI4" s="108"/>
      <c r="ZJ4" s="108"/>
      <c r="ZK4" s="108"/>
      <c r="ZL4" s="108"/>
      <c r="ZM4" s="108"/>
      <c r="ZN4" s="108"/>
      <c r="ZO4" s="108"/>
      <c r="ZP4" s="108"/>
      <c r="ZQ4" s="108"/>
      <c r="ZR4" s="108"/>
      <c r="ZS4" s="108"/>
      <c r="ZT4" s="108"/>
      <c r="ZU4" s="108"/>
      <c r="ZV4" s="108"/>
      <c r="ZW4" s="108"/>
      <c r="ZX4" s="108"/>
      <c r="ZY4" s="108"/>
      <c r="ZZ4" s="108"/>
      <c r="AAA4" s="108"/>
      <c r="AAB4" s="108"/>
      <c r="AAC4" s="108"/>
      <c r="AAD4" s="108"/>
      <c r="AAE4" s="108"/>
      <c r="AAF4" s="108"/>
      <c r="AAG4" s="108"/>
      <c r="AAH4" s="108"/>
      <c r="AAI4" s="108"/>
      <c r="AAJ4" s="108"/>
      <c r="AAK4" s="108"/>
      <c r="AAL4" s="108"/>
      <c r="AAM4" s="108"/>
      <c r="AAN4" s="108"/>
      <c r="AAO4" s="108"/>
      <c r="AAP4" s="108"/>
      <c r="AAQ4" s="108"/>
      <c r="AAR4" s="108"/>
      <c r="AAS4" s="108"/>
      <c r="AAT4" s="108"/>
      <c r="AAU4" s="108"/>
      <c r="AAV4" s="108"/>
      <c r="AAW4" s="108"/>
      <c r="AAX4" s="108"/>
      <c r="AAY4" s="108"/>
      <c r="AAZ4" s="108"/>
      <c r="ABA4" s="108"/>
      <c r="ABB4" s="108"/>
      <c r="ABC4" s="108"/>
      <c r="ABD4" s="108"/>
      <c r="ABE4" s="108"/>
      <c r="ABF4" s="108"/>
      <c r="ABG4" s="108"/>
      <c r="ABH4" s="108"/>
      <c r="ABI4" s="108"/>
      <c r="ABJ4" s="108"/>
      <c r="ABK4" s="108"/>
      <c r="ABL4" s="108"/>
      <c r="ABM4" s="108"/>
      <c r="ABN4" s="108"/>
      <c r="ABO4" s="108"/>
      <c r="ABP4" s="108"/>
      <c r="ABQ4" s="108"/>
      <c r="ABR4" s="108"/>
      <c r="ABS4" s="108"/>
      <c r="ABT4" s="108"/>
      <c r="ABU4" s="108"/>
      <c r="ABV4" s="108"/>
      <c r="ABW4" s="108"/>
      <c r="ABX4" s="108"/>
      <c r="ABY4" s="108"/>
      <c r="ABZ4" s="108"/>
      <c r="ACA4" s="108"/>
      <c r="ACB4" s="108"/>
      <c r="ACC4" s="108"/>
      <c r="ACD4" s="108"/>
      <c r="ACE4" s="108"/>
      <c r="ACF4" s="108"/>
      <c r="ACG4" s="108"/>
      <c r="ACH4" s="108"/>
      <c r="ACI4" s="108"/>
      <c r="ACJ4" s="108"/>
      <c r="ACK4" s="108"/>
      <c r="ACL4" s="108"/>
      <c r="ACM4" s="108"/>
      <c r="ACN4" s="108"/>
      <c r="ACO4" s="108"/>
      <c r="ACP4" s="108"/>
      <c r="ACQ4" s="108"/>
      <c r="ACR4" s="108"/>
      <c r="ACS4" s="108"/>
      <c r="ACT4" s="108"/>
      <c r="ACU4" s="108"/>
      <c r="ACV4" s="108"/>
      <c r="ACW4" s="108"/>
      <c r="ACX4" s="108"/>
      <c r="ACY4" s="108"/>
      <c r="ACZ4" s="108"/>
      <c r="ADA4" s="108"/>
      <c r="ADB4" s="108"/>
      <c r="ADC4" s="108"/>
      <c r="ADD4" s="108"/>
      <c r="ADE4" s="108"/>
      <c r="ADF4" s="108"/>
      <c r="ADG4" s="108"/>
      <c r="ADH4" s="108"/>
      <c r="ADI4" s="108"/>
      <c r="ADJ4" s="108"/>
      <c r="ADK4" s="108"/>
      <c r="ADL4" s="108"/>
      <c r="ADM4" s="108"/>
      <c r="ADN4" s="108"/>
      <c r="ADO4" s="108"/>
      <c r="ADP4" s="108"/>
      <c r="ADQ4" s="108"/>
      <c r="ADR4" s="108"/>
      <c r="ADS4" s="108"/>
      <c r="ADT4" s="108"/>
      <c r="ADU4" s="108"/>
      <c r="ADV4" s="108"/>
      <c r="ADW4" s="108"/>
      <c r="ADX4" s="108"/>
      <c r="ADY4" s="108"/>
      <c r="ADZ4" s="108"/>
      <c r="AEA4" s="108"/>
      <c r="AEB4" s="108"/>
      <c r="AEC4" s="108"/>
      <c r="AED4" s="108"/>
      <c r="AEE4" s="108"/>
      <c r="AEF4" s="108"/>
      <c r="AEG4" s="108"/>
      <c r="AEH4" s="108"/>
      <c r="AEI4" s="108"/>
      <c r="AEJ4" s="108"/>
      <c r="AEK4" s="108"/>
      <c r="AEL4" s="108"/>
      <c r="AEM4" s="108"/>
      <c r="AEN4" s="108"/>
      <c r="AEO4" s="108"/>
      <c r="AEP4" s="108"/>
      <c r="AEQ4" s="108"/>
      <c r="AER4" s="108"/>
      <c r="AES4" s="108"/>
      <c r="AET4" s="108"/>
      <c r="AEU4" s="108"/>
      <c r="AEV4" s="108"/>
      <c r="AEW4" s="108"/>
      <c r="AEX4" s="108"/>
      <c r="AEY4" s="108"/>
      <c r="AEZ4" s="108"/>
      <c r="AFA4" s="108"/>
      <c r="AFB4" s="108"/>
      <c r="AFC4" s="108"/>
      <c r="AFD4" s="108"/>
      <c r="AFE4" s="108"/>
      <c r="AFF4" s="108"/>
      <c r="AFG4" s="108"/>
      <c r="AFH4" s="108"/>
      <c r="AFI4" s="108"/>
      <c r="AFJ4" s="108"/>
      <c r="AFK4" s="108"/>
      <c r="AFL4" s="108"/>
      <c r="AFM4" s="108"/>
      <c r="AFN4" s="108"/>
      <c r="AFO4" s="108"/>
      <c r="AFP4" s="108"/>
      <c r="AFQ4" s="108"/>
      <c r="AFR4" s="108"/>
      <c r="AFS4" s="108"/>
      <c r="AFT4" s="108"/>
      <c r="AFU4" s="108"/>
      <c r="AFV4" s="108"/>
      <c r="AFW4" s="108"/>
      <c r="AFX4" s="108"/>
      <c r="AFY4" s="108"/>
      <c r="AFZ4" s="108"/>
      <c r="AGA4" s="108"/>
      <c r="AGB4" s="108"/>
      <c r="AGC4" s="108"/>
      <c r="AGD4" s="108"/>
      <c r="AGE4" s="108"/>
      <c r="AGF4" s="108"/>
      <c r="AGG4" s="108"/>
      <c r="AGH4" s="108"/>
      <c r="AGI4" s="108"/>
      <c r="AGJ4" s="108"/>
      <c r="AGK4" s="108"/>
      <c r="AGL4" s="108"/>
      <c r="AGM4" s="108"/>
      <c r="AGN4" s="108"/>
      <c r="AGO4" s="108"/>
      <c r="AGP4" s="108"/>
      <c r="AGQ4" s="108"/>
      <c r="AGR4" s="108"/>
      <c r="AGS4" s="108"/>
      <c r="AGT4" s="108"/>
      <c r="AGU4" s="108"/>
      <c r="AGV4" s="108"/>
      <c r="AGW4" s="108"/>
      <c r="AGX4" s="108"/>
      <c r="AGY4" s="108"/>
      <c r="AGZ4" s="108"/>
      <c r="AHA4" s="108"/>
      <c r="AHB4" s="108"/>
      <c r="AHC4" s="108"/>
      <c r="AHD4" s="108"/>
      <c r="AHE4" s="108"/>
      <c r="AHF4" s="108"/>
      <c r="AHG4" s="108"/>
      <c r="AHH4" s="108"/>
      <c r="AHI4" s="108"/>
      <c r="AHJ4" s="108"/>
      <c r="AHK4" s="108"/>
      <c r="AHL4" s="108"/>
      <c r="AHM4" s="108"/>
      <c r="AHN4" s="108"/>
      <c r="AHO4" s="108"/>
      <c r="AHP4" s="108"/>
      <c r="AHQ4" s="108"/>
      <c r="AHR4" s="108"/>
      <c r="AHS4" s="108"/>
      <c r="AHT4" s="108"/>
      <c r="AHU4" s="108"/>
      <c r="AHV4" s="108"/>
      <c r="AHW4" s="108"/>
      <c r="AHX4" s="108"/>
      <c r="AHY4" s="108"/>
      <c r="AHZ4" s="108"/>
      <c r="AIA4" s="108"/>
      <c r="AIB4" s="108"/>
      <c r="AIC4" s="108"/>
      <c r="AID4" s="108"/>
      <c r="AIE4" s="108"/>
      <c r="AIF4" s="108"/>
      <c r="AIG4" s="108"/>
      <c r="AIH4" s="108"/>
      <c r="AII4" s="108"/>
      <c r="AIJ4" s="108"/>
      <c r="AIK4" s="108"/>
      <c r="AIL4" s="108"/>
      <c r="AIM4" s="108"/>
      <c r="AIN4" s="108"/>
      <c r="AIO4" s="108"/>
      <c r="AIP4" s="108"/>
      <c r="AIQ4" s="108"/>
      <c r="AIR4" s="108"/>
      <c r="AIS4" s="108"/>
      <c r="AIT4" s="108"/>
      <c r="AIU4" s="108"/>
      <c r="AIV4" s="108"/>
      <c r="AIW4" s="108"/>
      <c r="AIX4" s="108"/>
      <c r="AIY4" s="108"/>
      <c r="AIZ4" s="108"/>
      <c r="AJA4" s="108"/>
      <c r="AJB4" s="108"/>
      <c r="AJC4" s="108"/>
      <c r="AJD4" s="108"/>
      <c r="AJE4" s="108"/>
      <c r="AJF4" s="108"/>
      <c r="AJG4" s="108"/>
      <c r="AJH4" s="108"/>
      <c r="AJI4" s="108"/>
      <c r="AJJ4" s="108"/>
      <c r="AJK4" s="108"/>
      <c r="AJL4" s="108"/>
      <c r="AJM4" s="108"/>
      <c r="AJN4" s="108"/>
      <c r="AJO4" s="108"/>
      <c r="AJP4" s="108"/>
      <c r="AJQ4" s="108"/>
      <c r="AJR4" s="108"/>
      <c r="AJS4" s="108"/>
      <c r="AJT4" s="108"/>
      <c r="AJU4" s="108"/>
      <c r="AJV4" s="108"/>
      <c r="AJW4" s="108"/>
      <c r="AJX4" s="108"/>
      <c r="AJY4" s="108"/>
      <c r="AJZ4" s="108"/>
      <c r="AKA4" s="108"/>
      <c r="AKB4" s="108"/>
      <c r="AKC4" s="108"/>
      <c r="AKD4" s="108"/>
      <c r="AKE4" s="108"/>
      <c r="AKF4" s="108"/>
      <c r="AKG4" s="108"/>
      <c r="AKH4" s="108"/>
      <c r="AKI4" s="108"/>
      <c r="AKJ4" s="108"/>
      <c r="AKK4" s="108"/>
      <c r="AKL4" s="108"/>
      <c r="AKM4" s="108"/>
      <c r="AKN4" s="108"/>
      <c r="AKO4" s="108"/>
      <c r="AKP4" s="108"/>
      <c r="AKQ4" s="108"/>
      <c r="AKR4" s="108"/>
      <c r="AKS4" s="108"/>
      <c r="AKT4" s="108"/>
      <c r="AKU4" s="108"/>
      <c r="AKV4" s="108"/>
      <c r="AKW4" s="108"/>
      <c r="AKX4" s="108"/>
      <c r="AKY4" s="108"/>
      <c r="AKZ4" s="108"/>
      <c r="ALA4" s="108"/>
      <c r="ALB4" s="108"/>
      <c r="ALC4" s="108"/>
      <c r="ALD4" s="108"/>
      <c r="ALE4" s="108"/>
      <c r="ALF4" s="108"/>
      <c r="ALG4" s="108"/>
      <c r="ALH4" s="108"/>
      <c r="ALI4" s="108"/>
      <c r="ALJ4" s="108"/>
      <c r="ALK4" s="108"/>
      <c r="ALL4" s="108"/>
      <c r="ALM4" s="108"/>
      <c r="ALN4" s="108"/>
      <c r="ALO4" s="108"/>
      <c r="ALP4" s="108"/>
      <c r="ALQ4" s="108"/>
      <c r="ALR4" s="108"/>
      <c r="ALS4" s="108"/>
      <c r="ALT4" s="108"/>
      <c r="ALU4" s="108"/>
      <c r="ALV4" s="108"/>
      <c r="ALW4" s="108"/>
      <c r="ALX4" s="108"/>
      <c r="ALY4" s="108"/>
      <c r="ALZ4" s="108"/>
      <c r="AMA4" s="108"/>
      <c r="AMB4" s="108"/>
      <c r="AMC4" s="108"/>
      <c r="AMD4" s="108"/>
      <c r="AME4" s="105"/>
      <c r="AMF4" s="105"/>
      <c r="AMG4" s="105"/>
      <c r="AMH4" s="105"/>
    </row>
    <row r="5" spans="1:1022" ht="12.75">
      <c r="A5" s="109"/>
      <c r="B5" s="214"/>
      <c r="C5" s="112">
        <v>1</v>
      </c>
      <c r="D5" s="112">
        <v>2</v>
      </c>
      <c r="E5" s="112">
        <v>3</v>
      </c>
      <c r="F5" s="112">
        <v>4</v>
      </c>
      <c r="G5" s="112">
        <v>5</v>
      </c>
      <c r="H5" s="112">
        <v>6</v>
      </c>
      <c r="I5" s="112">
        <v>7</v>
      </c>
      <c r="J5" s="112">
        <v>8</v>
      </c>
      <c r="K5" s="112">
        <v>9</v>
      </c>
      <c r="L5" s="112">
        <v>10</v>
      </c>
      <c r="M5" s="112">
        <v>11</v>
      </c>
      <c r="N5" s="112">
        <v>12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  <c r="QU5" s="108"/>
      <c r="QV5" s="108"/>
      <c r="QW5" s="108"/>
      <c r="QX5" s="108"/>
      <c r="QY5" s="108"/>
      <c r="QZ5" s="108"/>
      <c r="RA5" s="108"/>
      <c r="RB5" s="108"/>
      <c r="RC5" s="108"/>
      <c r="RD5" s="108"/>
      <c r="RE5" s="108"/>
      <c r="RF5" s="108"/>
      <c r="RG5" s="108"/>
      <c r="RH5" s="108"/>
      <c r="RI5" s="108"/>
      <c r="RJ5" s="108"/>
      <c r="RK5" s="108"/>
      <c r="RL5" s="108"/>
      <c r="RM5" s="108"/>
      <c r="RN5" s="108"/>
      <c r="RO5" s="108"/>
      <c r="RP5" s="108"/>
      <c r="RQ5" s="108"/>
      <c r="RR5" s="108"/>
      <c r="RS5" s="108"/>
      <c r="RT5" s="108"/>
      <c r="RU5" s="108"/>
      <c r="RV5" s="108"/>
      <c r="RW5" s="108"/>
      <c r="RX5" s="108"/>
      <c r="RY5" s="108"/>
      <c r="RZ5" s="108"/>
      <c r="SA5" s="108"/>
      <c r="SB5" s="108"/>
      <c r="SC5" s="108"/>
      <c r="SD5" s="108"/>
      <c r="SE5" s="108"/>
      <c r="SF5" s="108"/>
      <c r="SG5" s="108"/>
      <c r="SH5" s="108"/>
      <c r="SI5" s="108"/>
      <c r="SJ5" s="108"/>
      <c r="SK5" s="108"/>
      <c r="SL5" s="108"/>
      <c r="SM5" s="108"/>
      <c r="SN5" s="108"/>
      <c r="SO5" s="108"/>
      <c r="SP5" s="108"/>
      <c r="SQ5" s="108"/>
      <c r="SR5" s="108"/>
      <c r="SS5" s="108"/>
      <c r="ST5" s="108"/>
      <c r="SU5" s="108"/>
      <c r="SV5" s="108"/>
      <c r="SW5" s="108"/>
      <c r="SX5" s="108"/>
      <c r="SY5" s="108"/>
      <c r="SZ5" s="108"/>
      <c r="TA5" s="108"/>
      <c r="TB5" s="108"/>
      <c r="TC5" s="108"/>
      <c r="TD5" s="108"/>
      <c r="TE5" s="108"/>
      <c r="TF5" s="108"/>
      <c r="TG5" s="108"/>
      <c r="TH5" s="108"/>
      <c r="TI5" s="108"/>
      <c r="TJ5" s="108"/>
      <c r="TK5" s="108"/>
      <c r="TL5" s="108"/>
      <c r="TM5" s="108"/>
      <c r="TN5" s="108"/>
      <c r="TO5" s="108"/>
      <c r="TP5" s="108"/>
      <c r="TQ5" s="108"/>
      <c r="TR5" s="108"/>
      <c r="TS5" s="108"/>
      <c r="TT5" s="108"/>
      <c r="TU5" s="108"/>
      <c r="TV5" s="108"/>
      <c r="TW5" s="108"/>
      <c r="TX5" s="108"/>
      <c r="TY5" s="108"/>
      <c r="TZ5" s="108"/>
      <c r="UA5" s="108"/>
      <c r="UB5" s="108"/>
      <c r="UC5" s="108"/>
      <c r="UD5" s="108"/>
      <c r="UE5" s="108"/>
      <c r="UF5" s="108"/>
      <c r="UG5" s="108"/>
      <c r="UH5" s="108"/>
      <c r="UI5" s="108"/>
      <c r="UJ5" s="108"/>
      <c r="UK5" s="108"/>
      <c r="UL5" s="108"/>
      <c r="UM5" s="108"/>
      <c r="UN5" s="108"/>
      <c r="UO5" s="108"/>
      <c r="UP5" s="108"/>
      <c r="UQ5" s="108"/>
      <c r="UR5" s="108"/>
      <c r="US5" s="108"/>
      <c r="UT5" s="108"/>
      <c r="UU5" s="108"/>
      <c r="UV5" s="108"/>
      <c r="UW5" s="108"/>
      <c r="UX5" s="108"/>
      <c r="UY5" s="108"/>
      <c r="UZ5" s="108"/>
      <c r="VA5" s="108"/>
      <c r="VB5" s="108"/>
      <c r="VC5" s="108"/>
      <c r="VD5" s="108"/>
      <c r="VE5" s="108"/>
      <c r="VF5" s="108"/>
      <c r="VG5" s="108"/>
      <c r="VH5" s="108"/>
      <c r="VI5" s="108"/>
      <c r="VJ5" s="108"/>
      <c r="VK5" s="108"/>
      <c r="VL5" s="108"/>
      <c r="VM5" s="108"/>
      <c r="VN5" s="108"/>
      <c r="VO5" s="108"/>
      <c r="VP5" s="108"/>
      <c r="VQ5" s="108"/>
      <c r="VR5" s="108"/>
      <c r="VS5" s="108"/>
      <c r="VT5" s="108"/>
      <c r="VU5" s="108"/>
      <c r="VV5" s="108"/>
      <c r="VW5" s="108"/>
      <c r="VX5" s="108"/>
      <c r="VY5" s="108"/>
      <c r="VZ5" s="108"/>
      <c r="WA5" s="108"/>
      <c r="WB5" s="108"/>
      <c r="WC5" s="108"/>
      <c r="WD5" s="108"/>
      <c r="WE5" s="108"/>
      <c r="WF5" s="108"/>
      <c r="WG5" s="108"/>
      <c r="WH5" s="108"/>
      <c r="WI5" s="108"/>
      <c r="WJ5" s="108"/>
      <c r="WK5" s="108"/>
      <c r="WL5" s="108"/>
      <c r="WM5" s="108"/>
      <c r="WN5" s="108"/>
      <c r="WO5" s="108"/>
      <c r="WP5" s="108"/>
      <c r="WQ5" s="108"/>
      <c r="WR5" s="108"/>
      <c r="WS5" s="108"/>
      <c r="WT5" s="108"/>
      <c r="WU5" s="108"/>
      <c r="WV5" s="108"/>
      <c r="WW5" s="108"/>
      <c r="WX5" s="108"/>
      <c r="WY5" s="108"/>
      <c r="WZ5" s="108"/>
      <c r="XA5" s="108"/>
      <c r="XB5" s="108"/>
      <c r="XC5" s="108"/>
      <c r="XD5" s="108"/>
      <c r="XE5" s="108"/>
      <c r="XF5" s="108"/>
      <c r="XG5" s="108"/>
      <c r="XH5" s="108"/>
      <c r="XI5" s="108"/>
      <c r="XJ5" s="108"/>
      <c r="XK5" s="108"/>
      <c r="XL5" s="108"/>
      <c r="XM5" s="108"/>
      <c r="XN5" s="108"/>
      <c r="XO5" s="108"/>
      <c r="XP5" s="108"/>
      <c r="XQ5" s="108"/>
      <c r="XR5" s="108"/>
      <c r="XS5" s="108"/>
      <c r="XT5" s="108"/>
      <c r="XU5" s="108"/>
      <c r="XV5" s="108"/>
      <c r="XW5" s="108"/>
      <c r="XX5" s="108"/>
      <c r="XY5" s="108"/>
      <c r="XZ5" s="108"/>
      <c r="YA5" s="108"/>
      <c r="YB5" s="108"/>
      <c r="YC5" s="108"/>
      <c r="YD5" s="108"/>
      <c r="YE5" s="108"/>
      <c r="YF5" s="108"/>
      <c r="YG5" s="108"/>
      <c r="YH5" s="108"/>
      <c r="YI5" s="108"/>
      <c r="YJ5" s="108"/>
      <c r="YK5" s="108"/>
      <c r="YL5" s="108"/>
      <c r="YM5" s="108"/>
      <c r="YN5" s="108"/>
      <c r="YO5" s="108"/>
      <c r="YP5" s="108"/>
      <c r="YQ5" s="108"/>
      <c r="YR5" s="108"/>
      <c r="YS5" s="108"/>
      <c r="YT5" s="108"/>
      <c r="YU5" s="108"/>
      <c r="YV5" s="108"/>
      <c r="YW5" s="108"/>
      <c r="YX5" s="108"/>
      <c r="YY5" s="108"/>
      <c r="YZ5" s="108"/>
      <c r="ZA5" s="108"/>
      <c r="ZB5" s="108"/>
      <c r="ZC5" s="108"/>
      <c r="ZD5" s="108"/>
      <c r="ZE5" s="108"/>
      <c r="ZF5" s="108"/>
      <c r="ZG5" s="108"/>
      <c r="ZH5" s="108"/>
      <c r="ZI5" s="108"/>
      <c r="ZJ5" s="108"/>
      <c r="ZK5" s="108"/>
      <c r="ZL5" s="108"/>
      <c r="ZM5" s="108"/>
      <c r="ZN5" s="108"/>
      <c r="ZO5" s="108"/>
      <c r="ZP5" s="108"/>
      <c r="ZQ5" s="108"/>
      <c r="ZR5" s="108"/>
      <c r="ZS5" s="108"/>
      <c r="ZT5" s="108"/>
      <c r="ZU5" s="108"/>
      <c r="ZV5" s="108"/>
      <c r="ZW5" s="108"/>
      <c r="ZX5" s="108"/>
      <c r="ZY5" s="108"/>
      <c r="ZZ5" s="108"/>
      <c r="AAA5" s="108"/>
      <c r="AAB5" s="108"/>
      <c r="AAC5" s="108"/>
      <c r="AAD5" s="108"/>
      <c r="AAE5" s="108"/>
      <c r="AAF5" s="108"/>
      <c r="AAG5" s="108"/>
      <c r="AAH5" s="108"/>
      <c r="AAI5" s="108"/>
      <c r="AAJ5" s="108"/>
      <c r="AAK5" s="108"/>
      <c r="AAL5" s="108"/>
      <c r="AAM5" s="108"/>
      <c r="AAN5" s="108"/>
      <c r="AAO5" s="108"/>
      <c r="AAP5" s="108"/>
      <c r="AAQ5" s="108"/>
      <c r="AAR5" s="108"/>
      <c r="AAS5" s="108"/>
      <c r="AAT5" s="108"/>
      <c r="AAU5" s="108"/>
      <c r="AAV5" s="108"/>
      <c r="AAW5" s="108"/>
      <c r="AAX5" s="108"/>
      <c r="AAY5" s="108"/>
      <c r="AAZ5" s="108"/>
      <c r="ABA5" s="108"/>
      <c r="ABB5" s="108"/>
      <c r="ABC5" s="108"/>
      <c r="ABD5" s="108"/>
      <c r="ABE5" s="108"/>
      <c r="ABF5" s="108"/>
      <c r="ABG5" s="108"/>
      <c r="ABH5" s="108"/>
      <c r="ABI5" s="108"/>
      <c r="ABJ5" s="108"/>
      <c r="ABK5" s="108"/>
      <c r="ABL5" s="108"/>
      <c r="ABM5" s="108"/>
      <c r="ABN5" s="108"/>
      <c r="ABO5" s="108"/>
      <c r="ABP5" s="108"/>
      <c r="ABQ5" s="108"/>
      <c r="ABR5" s="108"/>
      <c r="ABS5" s="108"/>
      <c r="ABT5" s="108"/>
      <c r="ABU5" s="108"/>
      <c r="ABV5" s="108"/>
      <c r="ABW5" s="108"/>
      <c r="ABX5" s="108"/>
      <c r="ABY5" s="108"/>
      <c r="ABZ5" s="108"/>
      <c r="ACA5" s="108"/>
      <c r="ACB5" s="108"/>
      <c r="ACC5" s="108"/>
      <c r="ACD5" s="108"/>
      <c r="ACE5" s="108"/>
      <c r="ACF5" s="108"/>
      <c r="ACG5" s="108"/>
      <c r="ACH5" s="108"/>
      <c r="ACI5" s="108"/>
      <c r="ACJ5" s="108"/>
      <c r="ACK5" s="108"/>
      <c r="ACL5" s="108"/>
      <c r="ACM5" s="108"/>
      <c r="ACN5" s="108"/>
      <c r="ACO5" s="108"/>
      <c r="ACP5" s="108"/>
      <c r="ACQ5" s="108"/>
      <c r="ACR5" s="108"/>
      <c r="ACS5" s="108"/>
      <c r="ACT5" s="108"/>
      <c r="ACU5" s="108"/>
      <c r="ACV5" s="108"/>
      <c r="ACW5" s="108"/>
      <c r="ACX5" s="108"/>
      <c r="ACY5" s="108"/>
      <c r="ACZ5" s="108"/>
      <c r="ADA5" s="108"/>
      <c r="ADB5" s="108"/>
      <c r="ADC5" s="108"/>
      <c r="ADD5" s="108"/>
      <c r="ADE5" s="108"/>
      <c r="ADF5" s="108"/>
      <c r="ADG5" s="108"/>
      <c r="ADH5" s="108"/>
      <c r="ADI5" s="108"/>
      <c r="ADJ5" s="108"/>
      <c r="ADK5" s="108"/>
      <c r="ADL5" s="108"/>
      <c r="ADM5" s="108"/>
      <c r="ADN5" s="108"/>
      <c r="ADO5" s="108"/>
      <c r="ADP5" s="108"/>
      <c r="ADQ5" s="108"/>
      <c r="ADR5" s="108"/>
      <c r="ADS5" s="108"/>
      <c r="ADT5" s="108"/>
      <c r="ADU5" s="108"/>
      <c r="ADV5" s="108"/>
      <c r="ADW5" s="108"/>
      <c r="ADX5" s="108"/>
      <c r="ADY5" s="108"/>
      <c r="ADZ5" s="108"/>
      <c r="AEA5" s="108"/>
      <c r="AEB5" s="108"/>
      <c r="AEC5" s="108"/>
      <c r="AED5" s="108"/>
      <c r="AEE5" s="108"/>
      <c r="AEF5" s="108"/>
      <c r="AEG5" s="108"/>
      <c r="AEH5" s="108"/>
      <c r="AEI5" s="108"/>
      <c r="AEJ5" s="108"/>
      <c r="AEK5" s="108"/>
      <c r="AEL5" s="108"/>
      <c r="AEM5" s="108"/>
      <c r="AEN5" s="108"/>
      <c r="AEO5" s="108"/>
      <c r="AEP5" s="108"/>
      <c r="AEQ5" s="108"/>
      <c r="AER5" s="108"/>
      <c r="AES5" s="108"/>
      <c r="AET5" s="108"/>
      <c r="AEU5" s="108"/>
      <c r="AEV5" s="108"/>
      <c r="AEW5" s="108"/>
      <c r="AEX5" s="108"/>
      <c r="AEY5" s="108"/>
      <c r="AEZ5" s="108"/>
      <c r="AFA5" s="108"/>
      <c r="AFB5" s="108"/>
      <c r="AFC5" s="108"/>
      <c r="AFD5" s="108"/>
      <c r="AFE5" s="108"/>
      <c r="AFF5" s="108"/>
      <c r="AFG5" s="108"/>
      <c r="AFH5" s="108"/>
      <c r="AFI5" s="108"/>
      <c r="AFJ5" s="108"/>
      <c r="AFK5" s="108"/>
      <c r="AFL5" s="108"/>
      <c r="AFM5" s="108"/>
      <c r="AFN5" s="108"/>
      <c r="AFO5" s="108"/>
      <c r="AFP5" s="108"/>
      <c r="AFQ5" s="108"/>
      <c r="AFR5" s="108"/>
      <c r="AFS5" s="108"/>
      <c r="AFT5" s="108"/>
      <c r="AFU5" s="108"/>
      <c r="AFV5" s="108"/>
      <c r="AFW5" s="108"/>
      <c r="AFX5" s="108"/>
      <c r="AFY5" s="108"/>
      <c r="AFZ5" s="108"/>
      <c r="AGA5" s="108"/>
      <c r="AGB5" s="108"/>
      <c r="AGC5" s="108"/>
      <c r="AGD5" s="108"/>
      <c r="AGE5" s="108"/>
      <c r="AGF5" s="108"/>
      <c r="AGG5" s="108"/>
      <c r="AGH5" s="108"/>
      <c r="AGI5" s="108"/>
      <c r="AGJ5" s="108"/>
      <c r="AGK5" s="108"/>
      <c r="AGL5" s="108"/>
      <c r="AGM5" s="108"/>
      <c r="AGN5" s="108"/>
      <c r="AGO5" s="108"/>
      <c r="AGP5" s="108"/>
      <c r="AGQ5" s="108"/>
      <c r="AGR5" s="108"/>
      <c r="AGS5" s="108"/>
      <c r="AGT5" s="108"/>
      <c r="AGU5" s="108"/>
      <c r="AGV5" s="108"/>
      <c r="AGW5" s="108"/>
      <c r="AGX5" s="108"/>
      <c r="AGY5" s="108"/>
      <c r="AGZ5" s="108"/>
      <c r="AHA5" s="108"/>
      <c r="AHB5" s="108"/>
      <c r="AHC5" s="108"/>
      <c r="AHD5" s="108"/>
      <c r="AHE5" s="108"/>
      <c r="AHF5" s="108"/>
      <c r="AHG5" s="108"/>
      <c r="AHH5" s="108"/>
      <c r="AHI5" s="108"/>
      <c r="AHJ5" s="108"/>
      <c r="AHK5" s="108"/>
      <c r="AHL5" s="108"/>
      <c r="AHM5" s="108"/>
      <c r="AHN5" s="108"/>
      <c r="AHO5" s="108"/>
      <c r="AHP5" s="108"/>
      <c r="AHQ5" s="108"/>
      <c r="AHR5" s="108"/>
      <c r="AHS5" s="108"/>
      <c r="AHT5" s="108"/>
      <c r="AHU5" s="108"/>
      <c r="AHV5" s="108"/>
      <c r="AHW5" s="108"/>
      <c r="AHX5" s="108"/>
      <c r="AHY5" s="108"/>
      <c r="AHZ5" s="108"/>
      <c r="AIA5" s="108"/>
      <c r="AIB5" s="108"/>
      <c r="AIC5" s="108"/>
      <c r="AID5" s="108"/>
      <c r="AIE5" s="108"/>
      <c r="AIF5" s="108"/>
      <c r="AIG5" s="108"/>
      <c r="AIH5" s="108"/>
      <c r="AII5" s="108"/>
      <c r="AIJ5" s="108"/>
      <c r="AIK5" s="108"/>
      <c r="AIL5" s="108"/>
      <c r="AIM5" s="108"/>
      <c r="AIN5" s="108"/>
      <c r="AIO5" s="108"/>
      <c r="AIP5" s="108"/>
      <c r="AIQ5" s="108"/>
      <c r="AIR5" s="108"/>
      <c r="AIS5" s="108"/>
      <c r="AIT5" s="108"/>
      <c r="AIU5" s="108"/>
      <c r="AIV5" s="108"/>
      <c r="AIW5" s="108"/>
      <c r="AIX5" s="108"/>
      <c r="AIY5" s="108"/>
      <c r="AIZ5" s="108"/>
      <c r="AJA5" s="108"/>
      <c r="AJB5" s="108"/>
      <c r="AJC5" s="108"/>
      <c r="AJD5" s="108"/>
      <c r="AJE5" s="108"/>
      <c r="AJF5" s="108"/>
      <c r="AJG5" s="108"/>
      <c r="AJH5" s="108"/>
      <c r="AJI5" s="108"/>
      <c r="AJJ5" s="108"/>
      <c r="AJK5" s="108"/>
      <c r="AJL5" s="108"/>
      <c r="AJM5" s="108"/>
      <c r="AJN5" s="108"/>
      <c r="AJO5" s="108"/>
      <c r="AJP5" s="108"/>
      <c r="AJQ5" s="108"/>
      <c r="AJR5" s="108"/>
      <c r="AJS5" s="108"/>
      <c r="AJT5" s="108"/>
      <c r="AJU5" s="108"/>
      <c r="AJV5" s="108"/>
      <c r="AJW5" s="108"/>
      <c r="AJX5" s="108"/>
      <c r="AJY5" s="108"/>
      <c r="AJZ5" s="108"/>
      <c r="AKA5" s="108"/>
      <c r="AKB5" s="108"/>
      <c r="AKC5" s="108"/>
      <c r="AKD5" s="108"/>
      <c r="AKE5" s="108"/>
      <c r="AKF5" s="108"/>
      <c r="AKG5" s="108"/>
      <c r="AKH5" s="108"/>
      <c r="AKI5" s="108"/>
      <c r="AKJ5" s="108"/>
      <c r="AKK5" s="108"/>
      <c r="AKL5" s="108"/>
      <c r="AKM5" s="108"/>
      <c r="AKN5" s="108"/>
      <c r="AKO5" s="108"/>
      <c r="AKP5" s="108"/>
      <c r="AKQ5" s="108"/>
      <c r="AKR5" s="108"/>
      <c r="AKS5" s="108"/>
      <c r="AKT5" s="108"/>
      <c r="AKU5" s="108"/>
      <c r="AKV5" s="108"/>
      <c r="AKW5" s="108"/>
      <c r="AKX5" s="108"/>
      <c r="AKY5" s="108"/>
      <c r="AKZ5" s="108"/>
      <c r="ALA5" s="108"/>
      <c r="ALB5" s="108"/>
      <c r="ALC5" s="108"/>
      <c r="ALD5" s="108"/>
      <c r="ALE5" s="108"/>
      <c r="ALF5" s="108"/>
      <c r="ALG5" s="108"/>
      <c r="ALH5" s="108"/>
      <c r="ALI5" s="108"/>
      <c r="ALJ5" s="108"/>
      <c r="ALK5" s="108"/>
      <c r="ALL5" s="108"/>
      <c r="ALM5" s="108"/>
      <c r="ALN5" s="108"/>
      <c r="ALO5" s="108"/>
      <c r="ALP5" s="108"/>
      <c r="ALQ5" s="108"/>
      <c r="ALR5" s="108"/>
      <c r="ALS5" s="108"/>
      <c r="ALT5" s="108"/>
      <c r="ALU5" s="108"/>
      <c r="ALV5" s="108"/>
      <c r="ALW5" s="108"/>
      <c r="ALX5" s="108"/>
      <c r="ALY5" s="108"/>
      <c r="ALZ5" s="108"/>
      <c r="AMA5" s="108"/>
      <c r="AMB5" s="108"/>
      <c r="AMC5" s="108"/>
      <c r="AMD5" s="108"/>
      <c r="AME5" s="105"/>
      <c r="AMF5" s="105"/>
      <c r="AMG5" s="105"/>
      <c r="AMH5" s="105"/>
    </row>
    <row r="6" spans="1:1022" ht="11.25">
      <c r="A6" s="206" t="s">
        <v>295</v>
      </c>
      <c r="B6" s="208" t="s">
        <v>1</v>
      </c>
      <c r="C6" s="2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  <c r="AMG6" s="111"/>
      <c r="AMH6" s="111"/>
    </row>
    <row r="7" spans="1:1022" ht="11.25">
      <c r="A7" s="207"/>
      <c r="B7" s="209"/>
      <c r="C7" s="2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  <c r="IX7" s="111"/>
      <c r="IY7" s="111"/>
      <c r="IZ7" s="111"/>
      <c r="JA7" s="111"/>
      <c r="JB7" s="111"/>
      <c r="JC7" s="111"/>
      <c r="JD7" s="111"/>
      <c r="JE7" s="111"/>
      <c r="JF7" s="111"/>
      <c r="JG7" s="111"/>
      <c r="JH7" s="111"/>
      <c r="JI7" s="111"/>
      <c r="JJ7" s="111"/>
      <c r="JK7" s="111"/>
      <c r="JL7" s="111"/>
      <c r="JM7" s="111"/>
      <c r="JN7" s="111"/>
      <c r="JO7" s="111"/>
      <c r="JP7" s="111"/>
      <c r="JQ7" s="111"/>
      <c r="JR7" s="111"/>
      <c r="JS7" s="111"/>
      <c r="JT7" s="111"/>
      <c r="JU7" s="111"/>
      <c r="JV7" s="111"/>
      <c r="JW7" s="111"/>
      <c r="JX7" s="111"/>
      <c r="JY7" s="111"/>
      <c r="JZ7" s="111"/>
      <c r="KA7" s="111"/>
      <c r="KB7" s="111"/>
      <c r="KC7" s="111"/>
      <c r="KD7" s="111"/>
      <c r="KE7" s="111"/>
      <c r="KF7" s="111"/>
      <c r="KG7" s="111"/>
      <c r="KH7" s="111"/>
      <c r="KI7" s="111"/>
      <c r="KJ7" s="111"/>
      <c r="KK7" s="111"/>
      <c r="KL7" s="111"/>
      <c r="KM7" s="111"/>
      <c r="KN7" s="111"/>
      <c r="KO7" s="111"/>
      <c r="KP7" s="111"/>
      <c r="KQ7" s="111"/>
      <c r="KR7" s="111"/>
      <c r="KS7" s="111"/>
      <c r="KT7" s="111"/>
      <c r="KU7" s="111"/>
      <c r="KV7" s="111"/>
      <c r="KW7" s="111"/>
      <c r="KX7" s="111"/>
      <c r="KY7" s="111"/>
      <c r="KZ7" s="111"/>
      <c r="LA7" s="111"/>
      <c r="LB7" s="111"/>
      <c r="LC7" s="111"/>
      <c r="LD7" s="111"/>
      <c r="LE7" s="111"/>
      <c r="LF7" s="111"/>
      <c r="LG7" s="111"/>
      <c r="LH7" s="111"/>
      <c r="LI7" s="111"/>
      <c r="LJ7" s="111"/>
      <c r="LK7" s="111"/>
      <c r="LL7" s="111"/>
      <c r="LM7" s="111"/>
      <c r="LN7" s="111"/>
      <c r="LO7" s="111"/>
      <c r="LP7" s="111"/>
      <c r="LQ7" s="111"/>
      <c r="LR7" s="111"/>
      <c r="LS7" s="111"/>
      <c r="LT7" s="111"/>
      <c r="LU7" s="111"/>
      <c r="LV7" s="111"/>
      <c r="LW7" s="111"/>
      <c r="LX7" s="111"/>
      <c r="LY7" s="111"/>
      <c r="LZ7" s="111"/>
      <c r="MA7" s="111"/>
      <c r="MB7" s="111"/>
      <c r="MC7" s="111"/>
      <c r="MD7" s="111"/>
      <c r="ME7" s="111"/>
      <c r="MF7" s="111"/>
      <c r="MG7" s="111"/>
      <c r="MH7" s="111"/>
      <c r="MI7" s="111"/>
      <c r="MJ7" s="111"/>
      <c r="MK7" s="111"/>
      <c r="ML7" s="111"/>
      <c r="MM7" s="111"/>
      <c r="MN7" s="111"/>
      <c r="MO7" s="111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11"/>
      <c r="OD7" s="111"/>
      <c r="OE7" s="111"/>
      <c r="OF7" s="111"/>
      <c r="OG7" s="111"/>
      <c r="OH7" s="111"/>
      <c r="OI7" s="111"/>
      <c r="OJ7" s="111"/>
      <c r="OK7" s="111"/>
      <c r="OL7" s="111"/>
      <c r="OM7" s="111"/>
      <c r="ON7" s="111"/>
      <c r="OO7" s="111"/>
      <c r="OP7" s="111"/>
      <c r="OQ7" s="111"/>
      <c r="OR7" s="111"/>
      <c r="OS7" s="111"/>
      <c r="OT7" s="111"/>
      <c r="OU7" s="111"/>
      <c r="OV7" s="111"/>
      <c r="OW7" s="111"/>
      <c r="OX7" s="111"/>
      <c r="OY7" s="111"/>
      <c r="OZ7" s="111"/>
      <c r="PA7" s="111"/>
      <c r="PB7" s="111"/>
      <c r="PC7" s="111"/>
      <c r="PD7" s="111"/>
      <c r="PE7" s="111"/>
      <c r="PF7" s="111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1"/>
      <c r="PW7" s="111"/>
      <c r="PX7" s="111"/>
      <c r="PY7" s="111"/>
      <c r="PZ7" s="111"/>
      <c r="QA7" s="111"/>
      <c r="QB7" s="111"/>
      <c r="QC7" s="111"/>
      <c r="QD7" s="111"/>
      <c r="QE7" s="111"/>
      <c r="QF7" s="111"/>
      <c r="QG7" s="111"/>
      <c r="QH7" s="111"/>
      <c r="QI7" s="111"/>
      <c r="QJ7" s="111"/>
      <c r="QK7" s="111"/>
      <c r="QL7" s="111"/>
      <c r="QM7" s="111"/>
      <c r="QN7" s="111"/>
      <c r="QO7" s="111"/>
      <c r="QP7" s="111"/>
      <c r="QQ7" s="111"/>
      <c r="QR7" s="111"/>
      <c r="QS7" s="111"/>
      <c r="QT7" s="111"/>
      <c r="QU7" s="111"/>
      <c r="QV7" s="111"/>
      <c r="QW7" s="111"/>
      <c r="QX7" s="111"/>
      <c r="QY7" s="111"/>
      <c r="QZ7" s="111"/>
      <c r="RA7" s="111"/>
      <c r="RB7" s="111"/>
      <c r="RC7" s="111"/>
      <c r="RD7" s="111"/>
      <c r="RE7" s="111"/>
      <c r="RF7" s="111"/>
      <c r="RG7" s="111"/>
      <c r="RH7" s="111"/>
      <c r="RI7" s="111"/>
      <c r="RJ7" s="111"/>
      <c r="RK7" s="111"/>
      <c r="RL7" s="111"/>
      <c r="RM7" s="111"/>
      <c r="RN7" s="111"/>
      <c r="RO7" s="111"/>
      <c r="RP7" s="111"/>
      <c r="RQ7" s="111"/>
      <c r="RR7" s="111"/>
      <c r="RS7" s="111"/>
      <c r="RT7" s="111"/>
      <c r="RU7" s="111"/>
      <c r="RV7" s="111"/>
      <c r="RW7" s="111"/>
      <c r="RX7" s="111"/>
      <c r="RY7" s="111"/>
      <c r="RZ7" s="111"/>
      <c r="SA7" s="111"/>
      <c r="SB7" s="111"/>
      <c r="SC7" s="111"/>
      <c r="SD7" s="111"/>
      <c r="SE7" s="111"/>
      <c r="SF7" s="111"/>
      <c r="SG7" s="111"/>
      <c r="SH7" s="111"/>
      <c r="SI7" s="111"/>
      <c r="SJ7" s="111"/>
      <c r="SK7" s="111"/>
      <c r="SL7" s="111"/>
      <c r="SM7" s="111"/>
      <c r="SN7" s="111"/>
      <c r="SO7" s="111"/>
      <c r="SP7" s="111"/>
      <c r="SQ7" s="111"/>
      <c r="SR7" s="111"/>
      <c r="SS7" s="111"/>
      <c r="ST7" s="111"/>
      <c r="SU7" s="111"/>
      <c r="SV7" s="111"/>
      <c r="SW7" s="111"/>
      <c r="SX7" s="111"/>
      <c r="SY7" s="111"/>
      <c r="SZ7" s="111"/>
      <c r="TA7" s="111"/>
      <c r="TB7" s="111"/>
      <c r="TC7" s="111"/>
      <c r="TD7" s="111"/>
      <c r="TE7" s="111"/>
      <c r="TF7" s="111"/>
      <c r="TG7" s="111"/>
      <c r="TH7" s="111"/>
      <c r="TI7" s="111"/>
      <c r="TJ7" s="111"/>
      <c r="TK7" s="111"/>
      <c r="TL7" s="111"/>
      <c r="TM7" s="111"/>
      <c r="TN7" s="111"/>
      <c r="TO7" s="111"/>
      <c r="TP7" s="111"/>
      <c r="TQ7" s="111"/>
      <c r="TR7" s="111"/>
      <c r="TS7" s="111"/>
      <c r="TT7" s="111"/>
      <c r="TU7" s="111"/>
      <c r="TV7" s="111"/>
      <c r="TW7" s="111"/>
      <c r="TX7" s="111"/>
      <c r="TY7" s="111"/>
      <c r="TZ7" s="111"/>
      <c r="UA7" s="111"/>
      <c r="UB7" s="111"/>
      <c r="UC7" s="111"/>
      <c r="UD7" s="111"/>
      <c r="UE7" s="111"/>
      <c r="UF7" s="111"/>
      <c r="UG7" s="111"/>
      <c r="UH7" s="111"/>
      <c r="UI7" s="111"/>
      <c r="UJ7" s="111"/>
      <c r="UK7" s="111"/>
      <c r="UL7" s="111"/>
      <c r="UM7" s="111"/>
      <c r="UN7" s="111"/>
      <c r="UO7" s="111"/>
      <c r="UP7" s="111"/>
      <c r="UQ7" s="111"/>
      <c r="UR7" s="111"/>
      <c r="US7" s="111"/>
      <c r="UT7" s="111"/>
      <c r="UU7" s="111"/>
      <c r="UV7" s="111"/>
      <c r="UW7" s="111"/>
      <c r="UX7" s="111"/>
      <c r="UY7" s="111"/>
      <c r="UZ7" s="111"/>
      <c r="VA7" s="111"/>
      <c r="VB7" s="111"/>
      <c r="VC7" s="111"/>
      <c r="VD7" s="111"/>
      <c r="VE7" s="111"/>
      <c r="VF7" s="111"/>
      <c r="VG7" s="111"/>
      <c r="VH7" s="111"/>
      <c r="VI7" s="111"/>
      <c r="VJ7" s="111"/>
      <c r="VK7" s="111"/>
      <c r="VL7" s="111"/>
      <c r="VM7" s="111"/>
      <c r="VN7" s="111"/>
      <c r="VO7" s="111"/>
      <c r="VP7" s="111"/>
      <c r="VQ7" s="111"/>
      <c r="VR7" s="111"/>
      <c r="VS7" s="111"/>
      <c r="VT7" s="111"/>
      <c r="VU7" s="111"/>
      <c r="VV7" s="111"/>
      <c r="VW7" s="111"/>
      <c r="VX7" s="111"/>
      <c r="VY7" s="111"/>
      <c r="VZ7" s="111"/>
      <c r="WA7" s="111"/>
      <c r="WB7" s="111"/>
      <c r="WC7" s="111"/>
      <c r="WD7" s="111"/>
      <c r="WE7" s="111"/>
      <c r="WF7" s="111"/>
      <c r="WG7" s="111"/>
      <c r="WH7" s="111"/>
      <c r="WI7" s="111"/>
      <c r="WJ7" s="111"/>
      <c r="WK7" s="111"/>
      <c r="WL7" s="111"/>
      <c r="WM7" s="111"/>
      <c r="WN7" s="111"/>
      <c r="WO7" s="111"/>
      <c r="WP7" s="111"/>
      <c r="WQ7" s="111"/>
      <c r="WR7" s="111"/>
      <c r="WS7" s="111"/>
      <c r="WT7" s="111"/>
      <c r="WU7" s="111"/>
      <c r="WV7" s="111"/>
      <c r="WW7" s="111"/>
      <c r="WX7" s="111"/>
      <c r="WY7" s="111"/>
      <c r="WZ7" s="111"/>
      <c r="XA7" s="111"/>
      <c r="XB7" s="111"/>
      <c r="XC7" s="111"/>
      <c r="XD7" s="111"/>
      <c r="XE7" s="111"/>
      <c r="XF7" s="111"/>
      <c r="XG7" s="111"/>
      <c r="XH7" s="111"/>
      <c r="XI7" s="111"/>
      <c r="XJ7" s="111"/>
      <c r="XK7" s="111"/>
      <c r="XL7" s="111"/>
      <c r="XM7" s="111"/>
      <c r="XN7" s="111"/>
      <c r="XO7" s="111"/>
      <c r="XP7" s="111"/>
      <c r="XQ7" s="111"/>
      <c r="XR7" s="111"/>
      <c r="XS7" s="111"/>
      <c r="XT7" s="111"/>
      <c r="XU7" s="111"/>
      <c r="XV7" s="111"/>
      <c r="XW7" s="111"/>
      <c r="XX7" s="111"/>
      <c r="XY7" s="111"/>
      <c r="XZ7" s="111"/>
      <c r="YA7" s="111"/>
      <c r="YB7" s="111"/>
      <c r="YC7" s="111"/>
      <c r="YD7" s="111"/>
      <c r="YE7" s="111"/>
      <c r="YF7" s="111"/>
      <c r="YG7" s="111"/>
      <c r="YH7" s="111"/>
      <c r="YI7" s="111"/>
      <c r="YJ7" s="111"/>
      <c r="YK7" s="111"/>
      <c r="YL7" s="111"/>
      <c r="YM7" s="111"/>
      <c r="YN7" s="111"/>
      <c r="YO7" s="111"/>
      <c r="YP7" s="111"/>
      <c r="YQ7" s="111"/>
      <c r="YR7" s="111"/>
      <c r="YS7" s="111"/>
      <c r="YT7" s="111"/>
      <c r="YU7" s="111"/>
      <c r="YV7" s="111"/>
      <c r="YW7" s="111"/>
      <c r="YX7" s="111"/>
      <c r="YY7" s="111"/>
      <c r="YZ7" s="111"/>
      <c r="ZA7" s="111"/>
      <c r="ZB7" s="111"/>
      <c r="ZC7" s="111"/>
      <c r="ZD7" s="111"/>
      <c r="ZE7" s="111"/>
      <c r="ZF7" s="111"/>
      <c r="ZG7" s="111"/>
      <c r="ZH7" s="111"/>
      <c r="ZI7" s="111"/>
      <c r="ZJ7" s="111"/>
      <c r="ZK7" s="111"/>
      <c r="ZL7" s="111"/>
      <c r="ZM7" s="111"/>
      <c r="ZN7" s="111"/>
      <c r="ZO7" s="111"/>
      <c r="ZP7" s="111"/>
      <c r="ZQ7" s="111"/>
      <c r="ZR7" s="111"/>
      <c r="ZS7" s="111"/>
      <c r="ZT7" s="111"/>
      <c r="ZU7" s="111"/>
      <c r="ZV7" s="111"/>
      <c r="ZW7" s="111"/>
      <c r="ZX7" s="111"/>
      <c r="ZY7" s="111"/>
      <c r="ZZ7" s="111"/>
      <c r="AAA7" s="111"/>
      <c r="AAB7" s="111"/>
      <c r="AAC7" s="111"/>
      <c r="AAD7" s="111"/>
      <c r="AAE7" s="111"/>
      <c r="AAF7" s="111"/>
      <c r="AAG7" s="111"/>
      <c r="AAH7" s="111"/>
      <c r="AAI7" s="111"/>
      <c r="AAJ7" s="111"/>
      <c r="AAK7" s="111"/>
      <c r="AAL7" s="111"/>
      <c r="AAM7" s="111"/>
      <c r="AAN7" s="111"/>
      <c r="AAO7" s="111"/>
      <c r="AAP7" s="111"/>
      <c r="AAQ7" s="111"/>
      <c r="AAR7" s="111"/>
      <c r="AAS7" s="111"/>
      <c r="AAT7" s="111"/>
      <c r="AAU7" s="111"/>
      <c r="AAV7" s="111"/>
      <c r="AAW7" s="111"/>
      <c r="AAX7" s="111"/>
      <c r="AAY7" s="111"/>
      <c r="AAZ7" s="111"/>
      <c r="ABA7" s="111"/>
      <c r="ABB7" s="111"/>
      <c r="ABC7" s="111"/>
      <c r="ABD7" s="111"/>
      <c r="ABE7" s="111"/>
      <c r="ABF7" s="111"/>
      <c r="ABG7" s="111"/>
      <c r="ABH7" s="111"/>
      <c r="ABI7" s="111"/>
      <c r="ABJ7" s="111"/>
      <c r="ABK7" s="111"/>
      <c r="ABL7" s="111"/>
      <c r="ABM7" s="111"/>
      <c r="ABN7" s="111"/>
      <c r="ABO7" s="111"/>
      <c r="ABP7" s="111"/>
      <c r="ABQ7" s="111"/>
      <c r="ABR7" s="111"/>
      <c r="ABS7" s="111"/>
      <c r="ABT7" s="111"/>
      <c r="ABU7" s="111"/>
      <c r="ABV7" s="111"/>
      <c r="ABW7" s="111"/>
      <c r="ABX7" s="111"/>
      <c r="ABY7" s="111"/>
      <c r="ABZ7" s="111"/>
      <c r="ACA7" s="111"/>
      <c r="ACB7" s="111"/>
      <c r="ACC7" s="111"/>
      <c r="ACD7" s="111"/>
      <c r="ACE7" s="111"/>
      <c r="ACF7" s="111"/>
      <c r="ACG7" s="111"/>
      <c r="ACH7" s="111"/>
      <c r="ACI7" s="111"/>
      <c r="ACJ7" s="111"/>
      <c r="ACK7" s="111"/>
      <c r="ACL7" s="111"/>
      <c r="ACM7" s="111"/>
      <c r="ACN7" s="111"/>
      <c r="ACO7" s="111"/>
      <c r="ACP7" s="111"/>
      <c r="ACQ7" s="111"/>
      <c r="ACR7" s="111"/>
      <c r="ACS7" s="111"/>
      <c r="ACT7" s="111"/>
      <c r="ACU7" s="111"/>
      <c r="ACV7" s="111"/>
      <c r="ACW7" s="111"/>
      <c r="ACX7" s="111"/>
      <c r="ACY7" s="111"/>
      <c r="ACZ7" s="111"/>
      <c r="ADA7" s="111"/>
      <c r="ADB7" s="111"/>
      <c r="ADC7" s="111"/>
      <c r="ADD7" s="111"/>
      <c r="ADE7" s="111"/>
      <c r="ADF7" s="111"/>
      <c r="ADG7" s="111"/>
      <c r="ADH7" s="111"/>
      <c r="ADI7" s="111"/>
      <c r="ADJ7" s="111"/>
      <c r="ADK7" s="111"/>
      <c r="ADL7" s="111"/>
      <c r="ADM7" s="111"/>
      <c r="ADN7" s="111"/>
      <c r="ADO7" s="111"/>
      <c r="ADP7" s="111"/>
      <c r="ADQ7" s="111"/>
      <c r="ADR7" s="111"/>
      <c r="ADS7" s="111"/>
      <c r="ADT7" s="111"/>
      <c r="ADU7" s="111"/>
      <c r="ADV7" s="111"/>
      <c r="ADW7" s="111"/>
      <c r="ADX7" s="111"/>
      <c r="ADY7" s="111"/>
      <c r="ADZ7" s="111"/>
      <c r="AEA7" s="111"/>
      <c r="AEB7" s="111"/>
      <c r="AEC7" s="111"/>
      <c r="AED7" s="111"/>
      <c r="AEE7" s="111"/>
      <c r="AEF7" s="111"/>
      <c r="AEG7" s="111"/>
      <c r="AEH7" s="111"/>
      <c r="AEI7" s="111"/>
      <c r="AEJ7" s="111"/>
      <c r="AEK7" s="111"/>
      <c r="AEL7" s="111"/>
      <c r="AEM7" s="111"/>
      <c r="AEN7" s="111"/>
      <c r="AEO7" s="111"/>
      <c r="AEP7" s="111"/>
      <c r="AEQ7" s="111"/>
      <c r="AER7" s="111"/>
      <c r="AES7" s="111"/>
      <c r="AET7" s="111"/>
      <c r="AEU7" s="111"/>
      <c r="AEV7" s="111"/>
      <c r="AEW7" s="111"/>
      <c r="AEX7" s="111"/>
      <c r="AEY7" s="111"/>
      <c r="AEZ7" s="111"/>
      <c r="AFA7" s="111"/>
      <c r="AFB7" s="111"/>
      <c r="AFC7" s="111"/>
      <c r="AFD7" s="111"/>
      <c r="AFE7" s="111"/>
      <c r="AFF7" s="111"/>
      <c r="AFG7" s="111"/>
      <c r="AFH7" s="111"/>
      <c r="AFI7" s="111"/>
      <c r="AFJ7" s="111"/>
      <c r="AFK7" s="111"/>
      <c r="AFL7" s="111"/>
      <c r="AFM7" s="111"/>
      <c r="AFN7" s="111"/>
      <c r="AFO7" s="111"/>
      <c r="AFP7" s="111"/>
      <c r="AFQ7" s="111"/>
      <c r="AFR7" s="111"/>
      <c r="AFS7" s="111"/>
      <c r="AFT7" s="111"/>
      <c r="AFU7" s="111"/>
      <c r="AFV7" s="111"/>
      <c r="AFW7" s="111"/>
      <c r="AFX7" s="111"/>
      <c r="AFY7" s="111"/>
      <c r="AFZ7" s="111"/>
      <c r="AGA7" s="111"/>
      <c r="AGB7" s="111"/>
      <c r="AGC7" s="111"/>
      <c r="AGD7" s="111"/>
      <c r="AGE7" s="111"/>
      <c r="AGF7" s="111"/>
      <c r="AGG7" s="111"/>
      <c r="AGH7" s="111"/>
      <c r="AGI7" s="111"/>
      <c r="AGJ7" s="111"/>
      <c r="AGK7" s="111"/>
      <c r="AGL7" s="111"/>
      <c r="AGM7" s="111"/>
      <c r="AGN7" s="111"/>
      <c r="AGO7" s="111"/>
      <c r="AGP7" s="111"/>
      <c r="AGQ7" s="111"/>
      <c r="AGR7" s="111"/>
      <c r="AGS7" s="111"/>
      <c r="AGT7" s="111"/>
      <c r="AGU7" s="111"/>
      <c r="AGV7" s="111"/>
      <c r="AGW7" s="111"/>
      <c r="AGX7" s="111"/>
      <c r="AGY7" s="111"/>
      <c r="AGZ7" s="111"/>
      <c r="AHA7" s="111"/>
      <c r="AHB7" s="111"/>
      <c r="AHC7" s="111"/>
      <c r="AHD7" s="111"/>
      <c r="AHE7" s="111"/>
      <c r="AHF7" s="111"/>
      <c r="AHG7" s="111"/>
      <c r="AHH7" s="111"/>
      <c r="AHI7" s="111"/>
      <c r="AHJ7" s="111"/>
      <c r="AHK7" s="111"/>
      <c r="AHL7" s="111"/>
      <c r="AHM7" s="111"/>
      <c r="AHN7" s="111"/>
      <c r="AHO7" s="111"/>
      <c r="AHP7" s="111"/>
      <c r="AHQ7" s="111"/>
      <c r="AHR7" s="111"/>
      <c r="AHS7" s="111"/>
      <c r="AHT7" s="111"/>
      <c r="AHU7" s="111"/>
      <c r="AHV7" s="111"/>
      <c r="AHW7" s="111"/>
      <c r="AHX7" s="111"/>
      <c r="AHY7" s="111"/>
      <c r="AHZ7" s="111"/>
      <c r="AIA7" s="111"/>
      <c r="AIB7" s="111"/>
      <c r="AIC7" s="111"/>
      <c r="AID7" s="111"/>
      <c r="AIE7" s="111"/>
      <c r="AIF7" s="111"/>
      <c r="AIG7" s="111"/>
      <c r="AIH7" s="111"/>
      <c r="AII7" s="111"/>
      <c r="AIJ7" s="111"/>
      <c r="AIK7" s="111"/>
      <c r="AIL7" s="111"/>
      <c r="AIM7" s="111"/>
      <c r="AIN7" s="111"/>
      <c r="AIO7" s="111"/>
      <c r="AIP7" s="111"/>
      <c r="AIQ7" s="111"/>
      <c r="AIR7" s="111"/>
      <c r="AIS7" s="111"/>
      <c r="AIT7" s="111"/>
      <c r="AIU7" s="111"/>
      <c r="AIV7" s="111"/>
      <c r="AIW7" s="111"/>
      <c r="AIX7" s="111"/>
      <c r="AIY7" s="111"/>
      <c r="AIZ7" s="111"/>
      <c r="AJA7" s="111"/>
      <c r="AJB7" s="111"/>
      <c r="AJC7" s="111"/>
      <c r="AJD7" s="111"/>
      <c r="AJE7" s="111"/>
      <c r="AJF7" s="111"/>
      <c r="AJG7" s="111"/>
      <c r="AJH7" s="111"/>
      <c r="AJI7" s="111"/>
      <c r="AJJ7" s="111"/>
      <c r="AJK7" s="111"/>
      <c r="AJL7" s="111"/>
      <c r="AJM7" s="111"/>
      <c r="AJN7" s="111"/>
      <c r="AJO7" s="111"/>
      <c r="AJP7" s="111"/>
      <c r="AJQ7" s="111"/>
      <c r="AJR7" s="111"/>
      <c r="AJS7" s="111"/>
      <c r="AJT7" s="111"/>
      <c r="AJU7" s="111"/>
      <c r="AJV7" s="111"/>
      <c r="AJW7" s="111"/>
      <c r="AJX7" s="111"/>
      <c r="AJY7" s="111"/>
      <c r="AJZ7" s="111"/>
      <c r="AKA7" s="111"/>
      <c r="AKB7" s="111"/>
      <c r="AKC7" s="111"/>
      <c r="AKD7" s="111"/>
      <c r="AKE7" s="111"/>
      <c r="AKF7" s="111"/>
      <c r="AKG7" s="111"/>
      <c r="AKH7" s="111"/>
      <c r="AKI7" s="111"/>
      <c r="AKJ7" s="111"/>
      <c r="AKK7" s="111"/>
      <c r="AKL7" s="111"/>
      <c r="AKM7" s="111"/>
      <c r="AKN7" s="111"/>
      <c r="AKO7" s="111"/>
      <c r="AKP7" s="111"/>
      <c r="AKQ7" s="111"/>
      <c r="AKR7" s="111"/>
      <c r="AKS7" s="111"/>
      <c r="AKT7" s="111"/>
      <c r="AKU7" s="111"/>
      <c r="AKV7" s="111"/>
      <c r="AKW7" s="111"/>
      <c r="AKX7" s="111"/>
      <c r="AKY7" s="111"/>
      <c r="AKZ7" s="111"/>
      <c r="ALA7" s="111"/>
      <c r="ALB7" s="111"/>
      <c r="ALC7" s="111"/>
      <c r="ALD7" s="111"/>
      <c r="ALE7" s="111"/>
      <c r="ALF7" s="111"/>
      <c r="ALG7" s="111"/>
      <c r="ALH7" s="111"/>
      <c r="ALI7" s="111"/>
      <c r="ALJ7" s="111"/>
      <c r="ALK7" s="111"/>
      <c r="ALL7" s="111"/>
      <c r="ALM7" s="111"/>
      <c r="ALN7" s="111"/>
      <c r="ALO7" s="111"/>
      <c r="ALP7" s="111"/>
      <c r="ALQ7" s="111"/>
      <c r="ALR7" s="111"/>
      <c r="ALS7" s="111"/>
      <c r="ALT7" s="111"/>
      <c r="ALU7" s="111"/>
      <c r="ALV7" s="111"/>
      <c r="ALW7" s="111"/>
      <c r="ALX7" s="111"/>
      <c r="ALY7" s="111"/>
      <c r="ALZ7" s="111"/>
      <c r="AMA7" s="111"/>
      <c r="AMB7" s="111"/>
      <c r="AMC7" s="111"/>
      <c r="AMD7" s="111"/>
      <c r="AME7" s="111"/>
      <c r="AMF7" s="111"/>
      <c r="AMG7" s="111"/>
      <c r="AMH7" s="111"/>
    </row>
    <row r="8" spans="1:1022" s="96" customFormat="1" ht="12.75">
      <c r="A8" s="101">
        <v>1</v>
      </c>
      <c r="B8" s="102" t="s">
        <v>30</v>
      </c>
      <c r="C8" s="71" t="s">
        <v>296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</row>
    <row r="9" spans="1:1022" s="96" customFormat="1" ht="12.75">
      <c r="A9" s="101">
        <v>1</v>
      </c>
      <c r="B9" s="102" t="s">
        <v>46</v>
      </c>
      <c r="C9" s="71" t="s">
        <v>296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</row>
    <row r="10" spans="1:1022" s="96" customFormat="1" ht="12.75">
      <c r="A10" s="101">
        <v>1</v>
      </c>
      <c r="B10" s="102" t="s">
        <v>44</v>
      </c>
      <c r="C10" s="71" t="s">
        <v>296</v>
      </c>
      <c r="D10" s="97"/>
      <c r="E10" s="97"/>
      <c r="F10" s="97"/>
      <c r="G10" s="97"/>
      <c r="H10" s="97"/>
      <c r="I10" s="71" t="s">
        <v>296</v>
      </c>
      <c r="J10" s="97"/>
      <c r="K10" s="97"/>
      <c r="L10" s="97"/>
      <c r="M10" s="97"/>
      <c r="N10" s="97"/>
      <c r="O10" s="98"/>
    </row>
    <row r="11" spans="1:1022" s="96" customFormat="1" ht="12.75">
      <c r="A11" s="101">
        <v>1</v>
      </c>
      <c r="B11" s="102" t="s">
        <v>27</v>
      </c>
      <c r="C11" s="71" t="s">
        <v>296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8"/>
    </row>
    <row r="12" spans="1:1022" s="96" customFormat="1" ht="12.75">
      <c r="A12" s="101">
        <v>1</v>
      </c>
      <c r="B12" s="102" t="s">
        <v>48</v>
      </c>
      <c r="C12" s="71" t="s">
        <v>296</v>
      </c>
      <c r="D12" s="97"/>
      <c r="E12" s="97"/>
      <c r="F12" s="97"/>
      <c r="G12" s="97"/>
      <c r="H12" s="97"/>
      <c r="I12" s="97"/>
      <c r="J12" s="97"/>
      <c r="K12" s="71" t="s">
        <v>296</v>
      </c>
      <c r="L12" s="97"/>
      <c r="M12" s="97"/>
      <c r="N12" s="97"/>
      <c r="O12" s="98"/>
    </row>
    <row r="13" spans="1:1022" s="96" customFormat="1" ht="12.75">
      <c r="A13" s="101">
        <v>1</v>
      </c>
      <c r="B13" s="102" t="s">
        <v>33</v>
      </c>
      <c r="C13" s="71" t="s">
        <v>296</v>
      </c>
      <c r="D13" s="97"/>
      <c r="E13" s="71" t="s">
        <v>296</v>
      </c>
      <c r="F13" s="97"/>
      <c r="G13" s="97"/>
      <c r="H13" s="97"/>
      <c r="I13" s="97"/>
      <c r="J13" s="97"/>
      <c r="K13" s="97"/>
      <c r="L13" s="97"/>
      <c r="M13" s="97"/>
      <c r="N13" s="97"/>
      <c r="O13" s="98"/>
    </row>
    <row r="14" spans="1:1022" s="96" customFormat="1" ht="12.75">
      <c r="A14" s="101">
        <v>1</v>
      </c>
      <c r="B14" s="102" t="s">
        <v>52</v>
      </c>
      <c r="C14" s="71" t="s">
        <v>296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8"/>
    </row>
    <row r="15" spans="1:1022" s="96" customFormat="1" ht="12.75">
      <c r="A15" s="101">
        <v>1</v>
      </c>
      <c r="B15" s="102" t="s">
        <v>41</v>
      </c>
      <c r="C15" s="71" t="s">
        <v>296</v>
      </c>
      <c r="D15" s="97"/>
      <c r="E15" s="71" t="s">
        <v>296</v>
      </c>
      <c r="F15" s="97"/>
      <c r="G15" s="97"/>
      <c r="H15" s="97"/>
      <c r="I15" s="97"/>
      <c r="J15" s="97"/>
      <c r="K15" s="97"/>
      <c r="L15" s="97"/>
      <c r="M15" s="97"/>
      <c r="N15" s="97"/>
      <c r="O15" s="98"/>
    </row>
    <row r="16" spans="1:1022" s="96" customFormat="1" ht="12.75">
      <c r="A16" s="101">
        <v>1</v>
      </c>
      <c r="B16" s="102" t="s">
        <v>55</v>
      </c>
      <c r="C16" s="71" t="s">
        <v>296</v>
      </c>
      <c r="D16" s="97"/>
      <c r="E16" s="97"/>
      <c r="F16" s="97"/>
      <c r="G16" s="71" t="s">
        <v>296</v>
      </c>
      <c r="H16" s="97"/>
      <c r="I16" s="97"/>
      <c r="J16" s="97"/>
      <c r="K16" s="97"/>
      <c r="L16" s="97"/>
      <c r="M16" s="71" t="s">
        <v>296</v>
      </c>
      <c r="N16" s="97"/>
      <c r="O16" s="98"/>
    </row>
    <row r="17" spans="1:15" s="96" customFormat="1" ht="12.75">
      <c r="A17" s="101">
        <v>1</v>
      </c>
      <c r="B17" s="102" t="s">
        <v>42</v>
      </c>
      <c r="C17" s="71" t="s">
        <v>296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8"/>
    </row>
    <row r="18" spans="1:15" s="96" customFormat="1" ht="12.75">
      <c r="A18" s="101">
        <v>1</v>
      </c>
      <c r="B18" s="102" t="s">
        <v>35</v>
      </c>
      <c r="C18" s="71" t="s">
        <v>296</v>
      </c>
      <c r="D18" s="97"/>
      <c r="E18" s="71" t="s">
        <v>296</v>
      </c>
      <c r="F18" s="97"/>
      <c r="G18" s="71" t="s">
        <v>296</v>
      </c>
      <c r="H18" s="97"/>
      <c r="I18" s="71" t="s">
        <v>296</v>
      </c>
      <c r="J18" s="97"/>
      <c r="K18" s="71" t="s">
        <v>296</v>
      </c>
      <c r="L18" s="71" t="s">
        <v>296</v>
      </c>
      <c r="M18" s="97"/>
      <c r="N18" s="71" t="s">
        <v>296</v>
      </c>
      <c r="O18" s="98"/>
    </row>
    <row r="19" spans="1:15" s="96" customFormat="1" ht="12.75">
      <c r="A19" s="101">
        <v>2</v>
      </c>
      <c r="B19" s="102" t="s">
        <v>65</v>
      </c>
      <c r="C19" s="97"/>
      <c r="D19" s="71" t="s">
        <v>296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8"/>
    </row>
    <row r="20" spans="1:15" s="96" customFormat="1" ht="12.75">
      <c r="A20" s="101">
        <v>2</v>
      </c>
      <c r="B20" s="102" t="s">
        <v>71</v>
      </c>
      <c r="C20" s="97"/>
      <c r="D20" s="71" t="s">
        <v>296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8"/>
    </row>
    <row r="21" spans="1:15" s="96" customFormat="1" ht="12.75">
      <c r="A21" s="101">
        <v>2</v>
      </c>
      <c r="B21" s="102" t="s">
        <v>69</v>
      </c>
      <c r="C21" s="97"/>
      <c r="D21" s="71" t="s">
        <v>296</v>
      </c>
      <c r="E21" s="97"/>
      <c r="F21" s="71" t="s">
        <v>296</v>
      </c>
      <c r="G21" s="97"/>
      <c r="H21" s="97"/>
      <c r="I21" s="71" t="s">
        <v>296</v>
      </c>
      <c r="J21" s="97"/>
      <c r="K21" s="97"/>
      <c r="L21" s="97"/>
      <c r="M21" s="71" t="s">
        <v>296</v>
      </c>
      <c r="N21" s="97"/>
      <c r="O21" s="98"/>
    </row>
    <row r="22" spans="1:15" s="96" customFormat="1" ht="12.75">
      <c r="A22" s="101">
        <v>2</v>
      </c>
      <c r="B22" s="102" t="s">
        <v>60</v>
      </c>
      <c r="C22" s="97"/>
      <c r="D22" s="71" t="s">
        <v>296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8"/>
    </row>
    <row r="23" spans="1:15" s="96" customFormat="1" ht="15">
      <c r="A23" s="101">
        <v>2</v>
      </c>
      <c r="B23" s="115" t="s">
        <v>381</v>
      </c>
      <c r="C23" s="116"/>
      <c r="D23" s="116" t="s">
        <v>296</v>
      </c>
      <c r="E23" s="116" t="s">
        <v>296</v>
      </c>
      <c r="F23" s="97"/>
      <c r="G23" s="116" t="s">
        <v>296</v>
      </c>
      <c r="H23" s="97"/>
      <c r="I23" s="97"/>
      <c r="J23" s="97"/>
      <c r="K23" s="116" t="s">
        <v>296</v>
      </c>
      <c r="L23" s="97"/>
    </row>
    <row r="24" spans="1:15" s="96" customFormat="1" ht="15">
      <c r="A24" s="101">
        <v>2</v>
      </c>
      <c r="B24" s="115" t="s">
        <v>382</v>
      </c>
      <c r="C24" s="116" t="s">
        <v>296</v>
      </c>
      <c r="D24" s="116" t="s">
        <v>296</v>
      </c>
      <c r="E24" s="97"/>
      <c r="F24" s="97"/>
      <c r="G24" s="97"/>
      <c r="H24" s="97"/>
      <c r="I24" s="116" t="s">
        <v>296</v>
      </c>
      <c r="J24" s="97"/>
      <c r="K24" s="116"/>
      <c r="L24" s="116" t="s">
        <v>296</v>
      </c>
    </row>
    <row r="25" spans="1:15" s="96" customFormat="1" ht="12.75">
      <c r="A25" s="101">
        <v>2</v>
      </c>
      <c r="B25" s="102" t="s">
        <v>67</v>
      </c>
      <c r="C25" s="97"/>
      <c r="D25" s="71" t="s">
        <v>296</v>
      </c>
      <c r="E25" s="97"/>
      <c r="F25" s="97"/>
      <c r="G25" s="97"/>
      <c r="H25" s="97"/>
      <c r="I25" s="97"/>
      <c r="J25" s="71" t="s">
        <v>296</v>
      </c>
      <c r="K25" s="97"/>
      <c r="L25" s="97"/>
      <c r="M25" s="97"/>
      <c r="N25" s="97"/>
      <c r="O25" s="98"/>
    </row>
    <row r="26" spans="1:15" s="96" customFormat="1" ht="12.75">
      <c r="A26" s="101">
        <v>2</v>
      </c>
      <c r="B26" s="102" t="s">
        <v>63</v>
      </c>
      <c r="C26" s="97"/>
      <c r="D26" s="71" t="s">
        <v>296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8"/>
    </row>
    <row r="27" spans="1:15" s="96" customFormat="1" ht="12.75">
      <c r="A27" s="101">
        <v>2</v>
      </c>
      <c r="B27" s="102" t="s">
        <v>73</v>
      </c>
      <c r="C27" s="97"/>
      <c r="D27" s="71" t="s">
        <v>296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8"/>
    </row>
    <row r="28" spans="1:15" s="96" customFormat="1" ht="24">
      <c r="A28" s="101">
        <v>3</v>
      </c>
      <c r="B28" s="102" t="s">
        <v>89</v>
      </c>
      <c r="C28" s="97"/>
      <c r="D28" s="97"/>
      <c r="E28" s="71" t="s">
        <v>296</v>
      </c>
      <c r="F28" s="97"/>
      <c r="G28" s="97"/>
      <c r="H28" s="97"/>
      <c r="I28" s="97"/>
      <c r="J28" s="97"/>
      <c r="K28" s="97"/>
      <c r="L28" s="97"/>
      <c r="M28" s="97"/>
      <c r="N28" s="97"/>
      <c r="O28" s="98"/>
    </row>
    <row r="29" spans="1:15" s="96" customFormat="1" ht="12.75">
      <c r="A29" s="101">
        <v>3</v>
      </c>
      <c r="B29" s="114" t="s">
        <v>371</v>
      </c>
      <c r="C29" s="97"/>
      <c r="D29" s="97"/>
      <c r="E29" s="71" t="s">
        <v>296</v>
      </c>
      <c r="F29" s="97"/>
      <c r="G29" s="97"/>
      <c r="H29" s="97"/>
      <c r="I29" s="97"/>
      <c r="J29" s="97"/>
      <c r="K29" s="97"/>
      <c r="L29" s="97"/>
      <c r="M29" s="97"/>
      <c r="N29" s="97"/>
      <c r="O29" s="98"/>
    </row>
    <row r="30" spans="1:15" s="96" customFormat="1" ht="12.75">
      <c r="A30" s="101">
        <v>3</v>
      </c>
      <c r="B30" s="114" t="s">
        <v>372</v>
      </c>
      <c r="C30" s="97"/>
      <c r="D30" s="97"/>
      <c r="E30" s="113" t="s">
        <v>296</v>
      </c>
      <c r="F30" s="97"/>
      <c r="G30" s="97"/>
      <c r="H30" s="97"/>
      <c r="I30" s="97"/>
      <c r="J30" s="97"/>
      <c r="K30" s="97"/>
      <c r="L30" s="97"/>
      <c r="M30" s="97"/>
      <c r="N30" s="97"/>
      <c r="O30" s="98"/>
    </row>
    <row r="31" spans="1:15" s="96" customFormat="1" ht="12.75">
      <c r="A31" s="101">
        <v>3</v>
      </c>
      <c r="B31" s="102" t="s">
        <v>78</v>
      </c>
      <c r="C31" s="97"/>
      <c r="D31" s="97"/>
      <c r="E31" s="71" t="s">
        <v>296</v>
      </c>
      <c r="F31" s="97"/>
      <c r="G31" s="97"/>
      <c r="H31" s="97"/>
      <c r="I31" s="97"/>
      <c r="J31" s="71" t="s">
        <v>296</v>
      </c>
      <c r="K31" s="97"/>
      <c r="L31" s="71" t="s">
        <v>296</v>
      </c>
      <c r="M31" s="97"/>
      <c r="N31" s="97"/>
      <c r="O31" s="98"/>
    </row>
    <row r="32" spans="1:15" s="96" customFormat="1" ht="12.75">
      <c r="A32" s="101">
        <v>3</v>
      </c>
      <c r="B32" s="102" t="s">
        <v>85</v>
      </c>
      <c r="C32" s="97"/>
      <c r="D32" s="97"/>
      <c r="E32" s="71" t="s">
        <v>296</v>
      </c>
      <c r="F32" s="97"/>
      <c r="G32" s="97"/>
      <c r="H32" s="97"/>
      <c r="I32" s="71" t="s">
        <v>296</v>
      </c>
      <c r="J32" s="97"/>
      <c r="K32" s="97"/>
      <c r="L32" s="97"/>
      <c r="M32" s="97"/>
      <c r="N32" s="97"/>
      <c r="O32" s="98"/>
    </row>
    <row r="33" spans="1:15" s="96" customFormat="1" ht="24">
      <c r="A33" s="101">
        <v>3</v>
      </c>
      <c r="B33" s="102" t="s">
        <v>88</v>
      </c>
      <c r="C33" s="97"/>
      <c r="D33" s="97"/>
      <c r="E33" s="71" t="s">
        <v>296</v>
      </c>
      <c r="F33" s="97"/>
      <c r="G33" s="71" t="s">
        <v>296</v>
      </c>
      <c r="H33" s="97"/>
      <c r="I33" s="97"/>
      <c r="J33" s="97"/>
      <c r="K33" s="71" t="s">
        <v>296</v>
      </c>
      <c r="L33" s="97"/>
      <c r="M33" s="71" t="s">
        <v>296</v>
      </c>
      <c r="N33" s="97"/>
      <c r="O33" s="99"/>
    </row>
    <row r="34" spans="1:15" s="96" customFormat="1" ht="12.75">
      <c r="A34" s="101">
        <v>3</v>
      </c>
      <c r="B34" s="102" t="s">
        <v>83</v>
      </c>
      <c r="C34" s="97"/>
      <c r="D34" s="97"/>
      <c r="E34" s="71" t="s">
        <v>296</v>
      </c>
      <c r="F34" s="97"/>
      <c r="G34" s="97"/>
      <c r="H34" s="97"/>
      <c r="I34" s="71" t="s">
        <v>296</v>
      </c>
      <c r="J34" s="97"/>
      <c r="K34" s="97"/>
      <c r="L34" s="97"/>
      <c r="M34" s="97"/>
      <c r="N34" s="97"/>
      <c r="O34" s="98"/>
    </row>
    <row r="35" spans="1:15" s="96" customFormat="1" ht="12.75">
      <c r="A35" s="101">
        <v>3</v>
      </c>
      <c r="B35" s="102" t="s">
        <v>87</v>
      </c>
      <c r="C35" s="97"/>
      <c r="D35" s="97"/>
      <c r="E35" s="71" t="s">
        <v>296</v>
      </c>
      <c r="F35" s="97"/>
      <c r="G35" s="97"/>
      <c r="H35" s="97"/>
      <c r="I35" s="97"/>
      <c r="J35" s="97"/>
      <c r="K35" s="71" t="s">
        <v>296</v>
      </c>
      <c r="L35" s="97"/>
      <c r="M35" s="97"/>
      <c r="N35" s="97"/>
      <c r="O35" s="98"/>
    </row>
    <row r="36" spans="1:15" s="96" customFormat="1" ht="12.75">
      <c r="A36" s="101">
        <v>3</v>
      </c>
      <c r="B36" s="102" t="s">
        <v>81</v>
      </c>
      <c r="C36" s="97"/>
      <c r="D36" s="97"/>
      <c r="E36" s="71" t="s">
        <v>296</v>
      </c>
      <c r="F36" s="97"/>
      <c r="G36" s="97"/>
      <c r="H36" s="97"/>
      <c r="I36" s="97"/>
      <c r="J36" s="97"/>
      <c r="K36" s="97"/>
      <c r="L36" s="97"/>
      <c r="M36" s="97"/>
      <c r="N36" s="97"/>
      <c r="O36" s="98"/>
    </row>
    <row r="37" spans="1:15" s="96" customFormat="1" ht="12.75">
      <c r="A37" s="101">
        <v>4</v>
      </c>
      <c r="B37" s="102" t="s">
        <v>120</v>
      </c>
      <c r="C37" s="97"/>
      <c r="D37" s="97"/>
      <c r="E37" s="97"/>
      <c r="F37" s="71" t="s">
        <v>296</v>
      </c>
      <c r="G37" s="97"/>
      <c r="H37" s="97"/>
      <c r="I37" s="97"/>
      <c r="J37" s="97"/>
      <c r="K37" s="97"/>
      <c r="L37" s="97"/>
      <c r="M37" s="97"/>
      <c r="N37" s="97"/>
      <c r="O37" s="98"/>
    </row>
    <row r="38" spans="1:15" s="96" customFormat="1" ht="24">
      <c r="A38" s="101">
        <v>4</v>
      </c>
      <c r="B38" s="102" t="s">
        <v>126</v>
      </c>
      <c r="C38" s="97"/>
      <c r="D38" s="97"/>
      <c r="E38" s="97"/>
      <c r="F38" s="71" t="s">
        <v>296</v>
      </c>
      <c r="G38" s="97"/>
      <c r="H38" s="97"/>
      <c r="I38" s="97"/>
      <c r="J38" s="97"/>
      <c r="K38" s="97"/>
      <c r="L38" s="97"/>
      <c r="M38" s="97"/>
      <c r="N38" s="97"/>
      <c r="O38" s="98"/>
    </row>
    <row r="39" spans="1:15" s="96" customFormat="1" ht="12.75">
      <c r="A39" s="101">
        <v>4</v>
      </c>
      <c r="B39" s="102" t="s">
        <v>122</v>
      </c>
      <c r="C39" s="97"/>
      <c r="D39" s="97"/>
      <c r="E39" s="97"/>
      <c r="F39" s="71" t="s">
        <v>296</v>
      </c>
      <c r="G39" s="97"/>
      <c r="H39" s="97"/>
      <c r="I39" s="71" t="s">
        <v>296</v>
      </c>
      <c r="J39" s="97"/>
      <c r="K39" s="71" t="s">
        <v>296</v>
      </c>
      <c r="L39" s="97"/>
      <c r="M39" s="97"/>
      <c r="N39" s="97"/>
      <c r="O39" s="98"/>
    </row>
    <row r="40" spans="1:15" s="96" customFormat="1" ht="12.75">
      <c r="A40" s="101">
        <v>4</v>
      </c>
      <c r="B40" s="102" t="s">
        <v>124</v>
      </c>
      <c r="C40" s="97"/>
      <c r="D40" s="97"/>
      <c r="E40" s="97"/>
      <c r="F40" s="71" t="s">
        <v>296</v>
      </c>
      <c r="G40" s="97"/>
      <c r="H40" s="97"/>
      <c r="I40" s="97"/>
      <c r="J40" s="97"/>
      <c r="K40" s="71" t="s">
        <v>296</v>
      </c>
      <c r="L40" s="71" t="s">
        <v>296</v>
      </c>
      <c r="M40" s="97"/>
      <c r="N40" s="97"/>
      <c r="O40" s="98"/>
    </row>
    <row r="41" spans="1:15" s="96" customFormat="1" ht="12.75">
      <c r="A41" s="101">
        <v>4</v>
      </c>
      <c r="B41" s="102" t="s">
        <v>111</v>
      </c>
      <c r="C41" s="97"/>
      <c r="D41" s="97"/>
      <c r="E41" s="97"/>
      <c r="F41" s="71" t="s">
        <v>296</v>
      </c>
      <c r="G41" s="97"/>
      <c r="H41" s="97"/>
      <c r="I41" s="97"/>
      <c r="J41" s="97"/>
      <c r="K41" s="97"/>
      <c r="L41" s="97"/>
      <c r="M41" s="97"/>
      <c r="N41" s="97"/>
      <c r="O41" s="98"/>
    </row>
    <row r="42" spans="1:15" s="96" customFormat="1" ht="12.75">
      <c r="A42" s="101">
        <v>4</v>
      </c>
      <c r="B42" s="102" t="s">
        <v>116</v>
      </c>
      <c r="C42" s="97"/>
      <c r="D42" s="97"/>
      <c r="E42" s="97"/>
      <c r="F42" s="71" t="s">
        <v>296</v>
      </c>
      <c r="G42" s="97"/>
      <c r="H42" s="97"/>
      <c r="I42" s="97"/>
      <c r="J42" s="97"/>
      <c r="K42" s="97"/>
      <c r="L42" s="97"/>
      <c r="M42" s="97"/>
      <c r="N42" s="97"/>
      <c r="O42" s="98"/>
    </row>
    <row r="43" spans="1:15" s="96" customFormat="1" ht="12.75">
      <c r="A43" s="101">
        <v>4</v>
      </c>
      <c r="B43" s="102" t="s">
        <v>118</v>
      </c>
      <c r="C43" s="97"/>
      <c r="D43" s="97"/>
      <c r="E43" s="97"/>
      <c r="F43" s="71" t="s">
        <v>296</v>
      </c>
      <c r="G43" s="97"/>
      <c r="H43" s="71" t="s">
        <v>296</v>
      </c>
      <c r="I43" s="97"/>
      <c r="J43" s="97"/>
      <c r="K43" s="97"/>
      <c r="L43" s="97"/>
      <c r="M43" s="97"/>
      <c r="N43" s="97"/>
      <c r="O43" s="98"/>
    </row>
    <row r="44" spans="1:15" s="96" customFormat="1" ht="12.75">
      <c r="A44" s="101">
        <v>4</v>
      </c>
      <c r="B44" s="102" t="s">
        <v>128</v>
      </c>
      <c r="C44" s="97"/>
      <c r="D44" s="97"/>
      <c r="E44" s="97"/>
      <c r="F44" s="71" t="s">
        <v>296</v>
      </c>
      <c r="G44" s="97"/>
      <c r="H44" s="97"/>
      <c r="I44" s="97"/>
      <c r="J44" s="97"/>
      <c r="K44" s="97"/>
      <c r="L44" s="97"/>
      <c r="M44" s="97"/>
      <c r="N44" s="97"/>
      <c r="O44" s="98"/>
    </row>
    <row r="45" spans="1:15" s="96" customFormat="1" ht="12.75">
      <c r="A45" s="101">
        <v>5</v>
      </c>
      <c r="B45" s="102" t="s">
        <v>131</v>
      </c>
      <c r="C45" s="97"/>
      <c r="D45" s="97"/>
      <c r="E45" s="97"/>
      <c r="F45" s="97"/>
      <c r="G45" s="71" t="s">
        <v>296</v>
      </c>
      <c r="H45" s="97"/>
      <c r="I45" s="97"/>
      <c r="J45" s="97"/>
      <c r="K45" s="97"/>
      <c r="L45" s="97"/>
      <c r="M45" s="97"/>
      <c r="N45" s="97"/>
      <c r="O45" s="98"/>
    </row>
    <row r="46" spans="1:15" s="96" customFormat="1" ht="12.75">
      <c r="A46" s="101">
        <v>5</v>
      </c>
      <c r="B46" s="102" t="s">
        <v>282</v>
      </c>
      <c r="C46" s="97"/>
      <c r="D46" s="97"/>
      <c r="E46" s="97"/>
      <c r="F46" s="97"/>
      <c r="G46" s="71" t="s">
        <v>296</v>
      </c>
      <c r="H46" s="97"/>
      <c r="I46" s="97"/>
      <c r="J46" s="97"/>
      <c r="K46" s="97"/>
      <c r="L46" s="71" t="s">
        <v>296</v>
      </c>
      <c r="M46" s="97"/>
      <c r="N46" s="71" t="s">
        <v>296</v>
      </c>
      <c r="O46" s="98"/>
    </row>
    <row r="47" spans="1:15" s="96" customFormat="1" ht="12.75">
      <c r="A47" s="101">
        <v>5</v>
      </c>
      <c r="B47" s="102" t="s">
        <v>135</v>
      </c>
      <c r="C47" s="97"/>
      <c r="D47" s="97"/>
      <c r="E47" s="97"/>
      <c r="F47" s="97"/>
      <c r="G47" s="71" t="s">
        <v>296</v>
      </c>
      <c r="H47" s="97"/>
      <c r="I47" s="97"/>
      <c r="J47" s="71" t="s">
        <v>296</v>
      </c>
      <c r="K47" s="97"/>
      <c r="L47" s="97"/>
      <c r="M47" s="71" t="s">
        <v>296</v>
      </c>
      <c r="N47" s="97"/>
      <c r="O47" s="98"/>
    </row>
    <row r="48" spans="1:15" s="96" customFormat="1" ht="12.75">
      <c r="A48" s="101">
        <v>5</v>
      </c>
      <c r="B48" s="102" t="s">
        <v>141</v>
      </c>
      <c r="C48" s="97"/>
      <c r="D48" s="97"/>
      <c r="E48" s="97"/>
      <c r="F48" s="97"/>
      <c r="G48" s="71" t="s">
        <v>296</v>
      </c>
      <c r="H48" s="97"/>
      <c r="I48" s="97"/>
      <c r="J48" s="97"/>
      <c r="K48" s="97"/>
      <c r="L48" s="97"/>
      <c r="M48" s="97"/>
      <c r="N48" s="97"/>
      <c r="O48" s="98"/>
    </row>
    <row r="49" spans="1:15" s="96" customFormat="1" ht="12.75">
      <c r="A49" s="101">
        <v>5</v>
      </c>
      <c r="B49" s="102" t="s">
        <v>149</v>
      </c>
      <c r="C49" s="97"/>
      <c r="D49" s="97"/>
      <c r="E49" s="97"/>
      <c r="F49" s="97"/>
      <c r="G49" s="71" t="s">
        <v>296</v>
      </c>
      <c r="H49" s="97"/>
      <c r="I49" s="97"/>
      <c r="J49" s="97"/>
      <c r="K49" s="97"/>
      <c r="L49" s="97"/>
      <c r="M49" s="97"/>
      <c r="N49" s="71" t="s">
        <v>296</v>
      </c>
      <c r="O49" s="100"/>
    </row>
    <row r="50" spans="1:15" s="96" customFormat="1" ht="12.75">
      <c r="A50" s="101">
        <v>5</v>
      </c>
      <c r="B50" s="102" t="s">
        <v>133</v>
      </c>
      <c r="C50" s="97"/>
      <c r="D50" s="97"/>
      <c r="E50" s="97"/>
      <c r="F50" s="97"/>
      <c r="G50" s="71" t="s">
        <v>296</v>
      </c>
      <c r="H50" s="97"/>
      <c r="I50" s="97"/>
      <c r="J50" s="97"/>
      <c r="K50" s="97"/>
      <c r="L50" s="97"/>
      <c r="M50" s="97"/>
      <c r="N50" s="97"/>
      <c r="O50" s="98"/>
    </row>
    <row r="51" spans="1:15" s="96" customFormat="1" ht="12.75">
      <c r="A51" s="101">
        <v>5</v>
      </c>
      <c r="B51" s="102" t="s">
        <v>138</v>
      </c>
      <c r="C51" s="97"/>
      <c r="D51" s="97"/>
      <c r="E51" s="97"/>
      <c r="F51" s="97"/>
      <c r="G51" s="71" t="s">
        <v>296</v>
      </c>
      <c r="H51" s="97"/>
      <c r="I51" s="97"/>
      <c r="J51" s="97"/>
      <c r="K51" s="97"/>
      <c r="L51" s="97"/>
      <c r="M51" s="97"/>
      <c r="N51" s="97"/>
      <c r="O51" s="98"/>
    </row>
    <row r="52" spans="1:15" s="96" customFormat="1" ht="12.75">
      <c r="A52" s="101">
        <v>5</v>
      </c>
      <c r="B52" s="102" t="s">
        <v>137</v>
      </c>
      <c r="C52" s="97"/>
      <c r="D52" s="97"/>
      <c r="E52" s="97"/>
      <c r="F52" s="71" t="s">
        <v>296</v>
      </c>
      <c r="G52" s="71" t="s">
        <v>296</v>
      </c>
      <c r="H52" s="97"/>
      <c r="I52" s="97"/>
      <c r="J52" s="71" t="s">
        <v>296</v>
      </c>
      <c r="K52" s="97"/>
      <c r="L52" s="97"/>
      <c r="M52" s="97"/>
      <c r="N52" s="97"/>
      <c r="O52" s="98"/>
    </row>
    <row r="53" spans="1:15" s="96" customFormat="1" ht="24">
      <c r="A53" s="101">
        <v>6</v>
      </c>
      <c r="B53" s="102" t="s">
        <v>178</v>
      </c>
      <c r="C53" s="97"/>
      <c r="D53" s="97"/>
      <c r="E53" s="97"/>
      <c r="F53" s="97"/>
      <c r="G53" s="97"/>
      <c r="H53" s="97"/>
      <c r="I53" s="71" t="s">
        <v>296</v>
      </c>
      <c r="J53" s="97"/>
      <c r="K53" s="97"/>
      <c r="L53" s="97"/>
      <c r="M53" s="97"/>
      <c r="N53" s="97"/>
      <c r="O53" s="98"/>
    </row>
    <row r="54" spans="1:15" s="96" customFormat="1" ht="12.75">
      <c r="A54" s="101">
        <v>6</v>
      </c>
      <c r="B54" s="102" t="s">
        <v>184</v>
      </c>
      <c r="C54" s="97"/>
      <c r="D54" s="97"/>
      <c r="E54" s="97"/>
      <c r="F54" s="97"/>
      <c r="G54" s="97"/>
      <c r="H54" s="97"/>
      <c r="I54" s="71" t="s">
        <v>296</v>
      </c>
      <c r="J54" s="97"/>
      <c r="K54" s="97"/>
      <c r="L54" s="97"/>
      <c r="M54" s="97"/>
      <c r="N54" s="97"/>
      <c r="O54" s="98"/>
    </row>
    <row r="55" spans="1:15" s="96" customFormat="1" ht="12.75">
      <c r="A55" s="101">
        <v>6</v>
      </c>
      <c r="B55" s="102" t="s">
        <v>186</v>
      </c>
      <c r="C55" s="97"/>
      <c r="D55" s="97"/>
      <c r="E55" s="97"/>
      <c r="F55" s="97"/>
      <c r="G55" s="97"/>
      <c r="H55" s="97"/>
      <c r="I55" s="71" t="s">
        <v>296</v>
      </c>
      <c r="J55" s="97"/>
      <c r="K55" s="97"/>
      <c r="L55" s="97"/>
      <c r="M55" s="97"/>
      <c r="N55" s="97"/>
      <c r="O55" s="98"/>
    </row>
    <row r="56" spans="1:15" s="96" customFormat="1" ht="12.75">
      <c r="A56" s="101">
        <v>6</v>
      </c>
      <c r="B56" s="102" t="s">
        <v>189</v>
      </c>
      <c r="C56" s="97"/>
      <c r="D56" s="97"/>
      <c r="E56" s="97"/>
      <c r="F56" s="97"/>
      <c r="G56" s="97"/>
      <c r="H56" s="97"/>
      <c r="I56" s="71" t="s">
        <v>296</v>
      </c>
      <c r="J56" s="97"/>
      <c r="K56" s="97"/>
      <c r="L56" s="97"/>
      <c r="M56" s="97"/>
      <c r="N56" s="97"/>
      <c r="O56" s="98"/>
    </row>
    <row r="57" spans="1:15" s="96" customFormat="1" ht="12.75">
      <c r="A57" s="101">
        <v>6</v>
      </c>
      <c r="B57" s="102" t="s">
        <v>180</v>
      </c>
      <c r="C57" s="97"/>
      <c r="D57" s="97"/>
      <c r="E57" s="97"/>
      <c r="F57" s="97"/>
      <c r="G57" s="97"/>
      <c r="H57" s="97"/>
      <c r="I57" s="71" t="s">
        <v>296</v>
      </c>
      <c r="J57" s="97"/>
      <c r="K57" s="97"/>
      <c r="L57" s="97"/>
      <c r="M57" s="97"/>
      <c r="N57" s="97"/>
      <c r="O57" s="98"/>
    </row>
    <row r="58" spans="1:15" s="96" customFormat="1" ht="24">
      <c r="A58" s="101">
        <v>7</v>
      </c>
      <c r="B58" s="102" t="s">
        <v>205</v>
      </c>
      <c r="C58" s="97"/>
      <c r="D58" s="97"/>
      <c r="E58" s="97"/>
      <c r="F58" s="97"/>
      <c r="G58" s="97"/>
      <c r="H58" s="97"/>
      <c r="I58" s="97"/>
      <c r="J58" s="71" t="s">
        <v>296</v>
      </c>
      <c r="K58" s="97"/>
      <c r="L58" s="97"/>
      <c r="M58" s="97"/>
      <c r="N58" s="97"/>
      <c r="O58" s="98"/>
    </row>
    <row r="59" spans="1:15" s="96" customFormat="1" ht="12.75">
      <c r="A59" s="101">
        <v>7</v>
      </c>
      <c r="B59" s="102" t="s">
        <v>202</v>
      </c>
      <c r="C59" s="97"/>
      <c r="D59" s="97"/>
      <c r="E59" s="97"/>
      <c r="F59" s="97"/>
      <c r="G59" s="97"/>
      <c r="H59" s="97"/>
      <c r="I59" s="97"/>
      <c r="J59" s="71" t="s">
        <v>296</v>
      </c>
      <c r="K59" s="97"/>
      <c r="L59" s="97"/>
      <c r="M59" s="97"/>
      <c r="N59" s="97"/>
      <c r="O59" s="98"/>
    </row>
    <row r="60" spans="1:15" s="96" customFormat="1" ht="12.75">
      <c r="A60" s="101">
        <v>7</v>
      </c>
      <c r="B60" s="102" t="s">
        <v>67</v>
      </c>
      <c r="C60" s="97"/>
      <c r="D60" s="97"/>
      <c r="E60" s="97"/>
      <c r="F60" s="97"/>
      <c r="G60" s="97"/>
      <c r="H60" s="97"/>
      <c r="I60" s="97"/>
      <c r="J60" s="71" t="s">
        <v>296</v>
      </c>
      <c r="K60" s="97"/>
      <c r="L60" s="97"/>
      <c r="M60" s="97"/>
      <c r="N60" s="97"/>
      <c r="O60" s="98"/>
    </row>
    <row r="61" spans="1:15" s="96" customFormat="1" ht="12.75">
      <c r="A61" s="101">
        <v>7</v>
      </c>
      <c r="B61" s="102" t="s">
        <v>200</v>
      </c>
      <c r="C61" s="97"/>
      <c r="D61" s="97"/>
      <c r="E61" s="97"/>
      <c r="F61" s="97"/>
      <c r="G61" s="97"/>
      <c r="H61" s="97"/>
      <c r="I61" s="97"/>
      <c r="J61" s="71" t="s">
        <v>296</v>
      </c>
      <c r="K61" s="97"/>
      <c r="L61" s="97"/>
      <c r="M61" s="97"/>
      <c r="N61" s="97"/>
      <c r="O61" s="98"/>
    </row>
    <row r="62" spans="1:15" s="96" customFormat="1" ht="12.75">
      <c r="A62" s="101">
        <v>7</v>
      </c>
      <c r="B62" s="102" t="s">
        <v>197</v>
      </c>
      <c r="C62" s="97"/>
      <c r="D62" s="97"/>
      <c r="E62" s="97"/>
      <c r="F62" s="97"/>
      <c r="G62" s="97"/>
      <c r="H62" s="97"/>
      <c r="I62" s="97"/>
      <c r="J62" s="71" t="s">
        <v>296</v>
      </c>
      <c r="K62" s="97"/>
      <c r="L62" s="97"/>
      <c r="M62" s="97"/>
      <c r="N62" s="97"/>
      <c r="O62" s="98"/>
    </row>
    <row r="63" spans="1:15" s="96" customFormat="1" ht="12.75">
      <c r="A63" s="101">
        <v>8</v>
      </c>
      <c r="B63" s="102" t="s">
        <v>220</v>
      </c>
      <c r="C63" s="97"/>
      <c r="D63" s="97"/>
      <c r="E63" s="97"/>
      <c r="F63" s="97"/>
      <c r="G63" s="97"/>
      <c r="H63" s="97"/>
      <c r="I63" s="97"/>
      <c r="J63" s="97"/>
      <c r="K63" s="71" t="s">
        <v>296</v>
      </c>
      <c r="L63" s="97"/>
      <c r="M63" s="97"/>
      <c r="N63" s="97"/>
      <c r="O63" s="98"/>
    </row>
    <row r="64" spans="1:15" s="96" customFormat="1" ht="12.75">
      <c r="A64" s="101">
        <v>8</v>
      </c>
      <c r="B64" s="102" t="s">
        <v>373</v>
      </c>
      <c r="C64" s="97"/>
      <c r="D64" s="97"/>
      <c r="E64" s="97"/>
      <c r="F64" s="97"/>
      <c r="G64" s="97"/>
      <c r="H64" s="97"/>
      <c r="I64" s="97"/>
      <c r="J64" s="97"/>
      <c r="K64" s="71" t="s">
        <v>296</v>
      </c>
      <c r="L64" s="97"/>
      <c r="M64" s="97"/>
      <c r="N64" s="97"/>
      <c r="O64" s="98"/>
    </row>
    <row r="65" spans="1:15" s="96" customFormat="1" ht="12.75">
      <c r="A65" s="101">
        <v>8</v>
      </c>
      <c r="B65" s="102" t="s">
        <v>210</v>
      </c>
      <c r="C65" s="97"/>
      <c r="D65" s="97"/>
      <c r="E65" s="97"/>
      <c r="F65" s="97"/>
      <c r="G65" s="97"/>
      <c r="H65" s="97"/>
      <c r="I65" s="97"/>
      <c r="J65" s="97"/>
      <c r="K65" s="71" t="s">
        <v>296</v>
      </c>
      <c r="L65" s="97"/>
      <c r="M65" s="97"/>
      <c r="N65" s="97"/>
      <c r="O65" s="98"/>
    </row>
    <row r="66" spans="1:15" s="96" customFormat="1" ht="12.75">
      <c r="A66" s="101">
        <v>8</v>
      </c>
      <c r="B66" s="102" t="s">
        <v>218</v>
      </c>
      <c r="C66" s="97"/>
      <c r="D66" s="97"/>
      <c r="E66" s="97"/>
      <c r="F66" s="97"/>
      <c r="G66" s="97"/>
      <c r="H66" s="97"/>
      <c r="I66" s="97"/>
      <c r="J66" s="97"/>
      <c r="K66" s="71" t="s">
        <v>296</v>
      </c>
      <c r="L66" s="97"/>
      <c r="M66" s="97"/>
      <c r="N66" s="97"/>
      <c r="O66" s="98"/>
    </row>
    <row r="67" spans="1:15" s="96" customFormat="1" ht="12.75">
      <c r="A67" s="101">
        <v>8</v>
      </c>
      <c r="B67" s="102" t="s">
        <v>216</v>
      </c>
      <c r="C67" s="97"/>
      <c r="D67" s="97"/>
      <c r="E67" s="97"/>
      <c r="F67" s="97"/>
      <c r="G67" s="97"/>
      <c r="H67" s="97"/>
      <c r="I67" s="97"/>
      <c r="J67" s="97"/>
      <c r="K67" s="71" t="s">
        <v>296</v>
      </c>
      <c r="L67" s="97"/>
      <c r="M67" s="97"/>
      <c r="N67" s="97"/>
      <c r="O67" s="98"/>
    </row>
    <row r="68" spans="1:15" s="96" customFormat="1" ht="12.75">
      <c r="A68" s="101">
        <v>8</v>
      </c>
      <c r="B68" s="102" t="s">
        <v>223</v>
      </c>
      <c r="C68" s="97"/>
      <c r="D68" s="97"/>
      <c r="E68" s="97"/>
      <c r="F68" s="97"/>
      <c r="G68" s="97"/>
      <c r="H68" s="97"/>
      <c r="I68" s="97"/>
      <c r="J68" s="97"/>
      <c r="K68" s="71" t="s">
        <v>296</v>
      </c>
      <c r="L68" s="97"/>
      <c r="M68" s="97"/>
      <c r="N68" s="97"/>
      <c r="O68" s="98"/>
    </row>
    <row r="69" spans="1:15" s="96" customFormat="1" ht="12.75">
      <c r="A69" s="101">
        <v>9</v>
      </c>
      <c r="B69" s="102" t="s">
        <v>251</v>
      </c>
      <c r="C69" s="97"/>
      <c r="D69" s="97"/>
      <c r="E69" s="97"/>
      <c r="F69" s="97"/>
      <c r="G69" s="97"/>
      <c r="H69" s="97"/>
      <c r="I69" s="97"/>
      <c r="J69" s="97"/>
      <c r="K69" s="97"/>
      <c r="L69" s="71" t="s">
        <v>296</v>
      </c>
      <c r="M69" s="97"/>
      <c r="N69" s="97"/>
      <c r="O69" s="98"/>
    </row>
    <row r="70" spans="1:15" s="96" customFormat="1" ht="12.75">
      <c r="A70" s="101">
        <v>9</v>
      </c>
      <c r="B70" s="102" t="s">
        <v>258</v>
      </c>
      <c r="C70" s="97"/>
      <c r="D70" s="97"/>
      <c r="E70" s="97"/>
      <c r="F70" s="97"/>
      <c r="G70" s="97"/>
      <c r="H70" s="97"/>
      <c r="I70" s="97"/>
      <c r="J70" s="97"/>
      <c r="K70" s="97"/>
      <c r="L70" s="71" t="s">
        <v>296</v>
      </c>
      <c r="M70" s="97"/>
      <c r="N70" s="97"/>
      <c r="O70" s="98"/>
    </row>
    <row r="71" spans="1:15" s="96" customFormat="1" ht="12.75">
      <c r="A71" s="101">
        <v>9</v>
      </c>
      <c r="B71" s="102" t="s">
        <v>263</v>
      </c>
      <c r="C71" s="97"/>
      <c r="D71" s="97"/>
      <c r="E71" s="97"/>
      <c r="F71" s="97"/>
      <c r="G71" s="97"/>
      <c r="H71" s="97"/>
      <c r="I71" s="97"/>
      <c r="J71" s="97"/>
      <c r="K71" s="97"/>
      <c r="L71" s="71" t="s">
        <v>296</v>
      </c>
      <c r="M71" s="97"/>
      <c r="N71" s="97"/>
      <c r="O71" s="98"/>
    </row>
    <row r="72" spans="1:15" s="96" customFormat="1" ht="12.75">
      <c r="A72" s="101">
        <v>9</v>
      </c>
      <c r="B72" s="102" t="s">
        <v>259</v>
      </c>
      <c r="C72" s="97"/>
      <c r="D72" s="97"/>
      <c r="E72" s="97"/>
      <c r="F72" s="97"/>
      <c r="G72" s="97"/>
      <c r="H72" s="97"/>
      <c r="I72" s="97"/>
      <c r="J72" s="97"/>
      <c r="K72" s="97"/>
      <c r="L72" s="71" t="s">
        <v>296</v>
      </c>
      <c r="M72" s="97"/>
      <c r="N72" s="97"/>
      <c r="O72" s="98"/>
    </row>
    <row r="73" spans="1:15" s="96" customFormat="1" ht="12.75">
      <c r="A73" s="101">
        <v>9</v>
      </c>
      <c r="B73" s="102" t="s">
        <v>260</v>
      </c>
      <c r="C73" s="97"/>
      <c r="D73" s="97"/>
      <c r="E73" s="97"/>
      <c r="F73" s="97"/>
      <c r="G73" s="97"/>
      <c r="H73" s="97"/>
      <c r="I73" s="97"/>
      <c r="J73" s="97"/>
      <c r="K73" s="97"/>
      <c r="L73" s="71" t="s">
        <v>296</v>
      </c>
      <c r="M73" s="97"/>
      <c r="N73" s="97"/>
      <c r="O73" s="98"/>
    </row>
    <row r="74" spans="1:15" s="96" customFormat="1" ht="12.75">
      <c r="A74" s="101">
        <v>9</v>
      </c>
      <c r="B74" s="102" t="s">
        <v>256</v>
      </c>
      <c r="C74" s="97"/>
      <c r="D74" s="97"/>
      <c r="E74" s="97"/>
      <c r="F74" s="97"/>
      <c r="G74" s="97"/>
      <c r="H74" s="97"/>
      <c r="I74" s="97"/>
      <c r="J74" s="97"/>
      <c r="K74" s="97"/>
      <c r="L74" s="71" t="s">
        <v>296</v>
      </c>
      <c r="M74" s="97"/>
      <c r="N74" s="97"/>
      <c r="O74" s="98"/>
    </row>
    <row r="75" spans="1:15" s="96" customFormat="1" ht="12.75">
      <c r="A75" s="101">
        <v>9</v>
      </c>
      <c r="B75" s="102" t="s">
        <v>265</v>
      </c>
      <c r="C75" s="97"/>
      <c r="D75" s="97"/>
      <c r="E75" s="97"/>
      <c r="F75" s="97"/>
      <c r="G75" s="97"/>
      <c r="H75" s="97"/>
      <c r="I75" s="97"/>
      <c r="J75" s="97"/>
      <c r="K75" s="97"/>
      <c r="L75" s="71" t="s">
        <v>296</v>
      </c>
      <c r="M75" s="97"/>
      <c r="N75" s="97"/>
      <c r="O75" s="98"/>
    </row>
    <row r="76" spans="1:15" s="96" customFormat="1" ht="12.75">
      <c r="A76" s="101">
        <v>9</v>
      </c>
      <c r="B76" s="102" t="s">
        <v>261</v>
      </c>
      <c r="C76" s="97"/>
      <c r="D76" s="97"/>
      <c r="E76" s="97"/>
      <c r="F76" s="97"/>
      <c r="G76" s="97"/>
      <c r="H76" s="97"/>
      <c r="I76" s="97"/>
      <c r="J76" s="97"/>
      <c r="K76" s="97"/>
      <c r="L76" s="71" t="s">
        <v>296</v>
      </c>
      <c r="M76" s="97"/>
      <c r="N76" s="97"/>
      <c r="O76" s="98"/>
    </row>
    <row r="77" spans="1:15" s="96" customFormat="1" ht="12.75">
      <c r="A77" s="101">
        <v>10</v>
      </c>
      <c r="B77" s="102" t="s">
        <v>275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71" t="s">
        <v>296</v>
      </c>
      <c r="N77" s="97"/>
      <c r="O77" s="98"/>
    </row>
    <row r="78" spans="1:15" s="96" customFormat="1" ht="12.75">
      <c r="A78" s="101">
        <v>10</v>
      </c>
      <c r="B78" s="102" t="s">
        <v>268</v>
      </c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71" t="s">
        <v>296</v>
      </c>
      <c r="N78" s="97"/>
      <c r="O78" s="98"/>
    </row>
    <row r="79" spans="1:15" s="96" customFormat="1" ht="12.75">
      <c r="A79" s="101">
        <v>10</v>
      </c>
      <c r="B79" s="102" t="s">
        <v>269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71" t="s">
        <v>296</v>
      </c>
      <c r="N79" s="97"/>
      <c r="O79" s="98"/>
    </row>
    <row r="80" spans="1:15" s="96" customFormat="1" ht="12.75">
      <c r="A80" s="101">
        <v>10</v>
      </c>
      <c r="B80" s="102" t="s">
        <v>279</v>
      </c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71" t="s">
        <v>296</v>
      </c>
      <c r="N80" s="97"/>
      <c r="O80" s="98"/>
    </row>
    <row r="81" spans="1:15" s="96" customFormat="1" ht="12.75">
      <c r="A81" s="101">
        <v>10</v>
      </c>
      <c r="B81" s="102" t="s">
        <v>272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71" t="s">
        <v>296</v>
      </c>
      <c r="N81" s="97"/>
      <c r="O81" s="98"/>
    </row>
    <row r="82" spans="1:15" s="96" customFormat="1" ht="12.75">
      <c r="A82" s="101">
        <v>10</v>
      </c>
      <c r="B82" s="102" t="s">
        <v>267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71" t="s">
        <v>296</v>
      </c>
      <c r="N82" s="97"/>
      <c r="O82" s="98"/>
    </row>
    <row r="83" spans="1:15" s="96" customFormat="1" ht="12.75">
      <c r="A83" s="101">
        <v>10</v>
      </c>
      <c r="B83" s="102" t="s">
        <v>276</v>
      </c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71" t="s">
        <v>296</v>
      </c>
      <c r="N83" s="97"/>
      <c r="O83" s="98"/>
    </row>
    <row r="84" spans="1:15" s="96" customFormat="1" ht="12.75">
      <c r="A84" s="101">
        <v>10</v>
      </c>
      <c r="B84" s="102" t="s">
        <v>273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71" t="s">
        <v>296</v>
      </c>
      <c r="N84" s="71" t="s">
        <v>296</v>
      </c>
      <c r="O84" s="98"/>
    </row>
  </sheetData>
  <mergeCells count="8">
    <mergeCell ref="A6:A7"/>
    <mergeCell ref="B6:B7"/>
    <mergeCell ref="C6:C7"/>
    <mergeCell ref="B1:L1"/>
    <mergeCell ref="B2:C2"/>
    <mergeCell ref="B3:D3"/>
    <mergeCell ref="B4:B5"/>
    <mergeCell ref="C4:N4"/>
  </mergeCells>
  <pageMargins left="0.7" right="0.7" top="0.75" bottom="0.75" header="0.3" footer="0.3"/>
  <pageSetup paperSize="9" scale="88" orientation="landscape" horizontalDpi="0" verticalDpi="0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N26" sqref="N26"/>
    </sheetView>
  </sheetViews>
  <sheetFormatPr defaultRowHeight="10.5"/>
  <cols>
    <col min="1" max="1" width="36.6640625" customWidth="1"/>
    <col min="2" max="2" width="38.1640625" hidden="1" customWidth="1"/>
  </cols>
  <sheetData>
    <row r="1" spans="1:15" ht="15.75">
      <c r="A1" s="58"/>
      <c r="B1" s="58"/>
      <c r="C1" s="58"/>
      <c r="D1" s="58"/>
      <c r="E1" s="58"/>
      <c r="F1" s="58"/>
      <c r="G1" s="58"/>
      <c r="H1" s="58"/>
      <c r="I1" s="58"/>
      <c r="J1" s="58"/>
      <c r="K1" s="219" t="s">
        <v>305</v>
      </c>
      <c r="L1" s="219"/>
      <c r="M1" s="219"/>
      <c r="N1" s="219"/>
      <c r="O1" s="59"/>
    </row>
    <row r="2" spans="1:15" ht="15.75">
      <c r="A2" s="220" t="s">
        <v>306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60"/>
    </row>
    <row r="3" spans="1:15" ht="15">
      <c r="A3" s="221"/>
      <c r="B3" s="221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60"/>
    </row>
    <row r="4" spans="1:15" ht="15">
      <c r="A4" s="222" t="s">
        <v>307</v>
      </c>
      <c r="B4" s="222"/>
      <c r="C4" s="223" t="s">
        <v>3</v>
      </c>
      <c r="D4" s="223"/>
      <c r="E4" s="223"/>
      <c r="F4" s="223" t="s">
        <v>308</v>
      </c>
      <c r="G4" s="223" t="s">
        <v>309</v>
      </c>
      <c r="H4" s="223"/>
      <c r="I4" s="223"/>
      <c r="J4" s="223"/>
      <c r="K4" s="223" t="s">
        <v>310</v>
      </c>
      <c r="L4" s="223"/>
      <c r="M4" s="223"/>
      <c r="N4" s="223"/>
      <c r="O4" s="60"/>
    </row>
    <row r="5" spans="1:15" ht="15">
      <c r="A5" s="222"/>
      <c r="B5" s="222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60"/>
    </row>
    <row r="6" spans="1:15" ht="16.5">
      <c r="A6" s="222"/>
      <c r="B6" s="222"/>
      <c r="C6" s="61" t="s">
        <v>311</v>
      </c>
      <c r="D6" s="61" t="s">
        <v>312</v>
      </c>
      <c r="E6" s="61" t="s">
        <v>313</v>
      </c>
      <c r="F6" s="223"/>
      <c r="G6" s="61" t="s">
        <v>314</v>
      </c>
      <c r="H6" s="61" t="s">
        <v>315</v>
      </c>
      <c r="I6" s="61" t="s">
        <v>316</v>
      </c>
      <c r="J6" s="61" t="s">
        <v>317</v>
      </c>
      <c r="K6" s="61" t="s">
        <v>318</v>
      </c>
      <c r="L6" s="61" t="s">
        <v>319</v>
      </c>
      <c r="M6" s="61" t="s">
        <v>320</v>
      </c>
      <c r="N6" s="61" t="s">
        <v>321</v>
      </c>
      <c r="O6" s="60"/>
    </row>
    <row r="7" spans="1:15" ht="15">
      <c r="A7" s="216" t="s">
        <v>322</v>
      </c>
      <c r="B7" s="216"/>
      <c r="C7" s="62">
        <v>0.4</v>
      </c>
      <c r="D7" s="62">
        <v>0.4</v>
      </c>
      <c r="E7" s="62">
        <v>9.8000000000000007</v>
      </c>
      <c r="F7" s="63">
        <v>44.4</v>
      </c>
      <c r="G7" s="61">
        <v>0.03</v>
      </c>
      <c r="H7" s="61">
        <v>10</v>
      </c>
      <c r="I7" s="61">
        <v>0</v>
      </c>
      <c r="J7" s="61">
        <v>0.2</v>
      </c>
      <c r="K7" s="61">
        <v>16</v>
      </c>
      <c r="L7" s="61">
        <v>11</v>
      </c>
      <c r="M7" s="61">
        <v>9</v>
      </c>
      <c r="N7" s="61">
        <v>2.2000000000000002</v>
      </c>
      <c r="O7" s="64"/>
    </row>
    <row r="8" spans="1:15" ht="15">
      <c r="A8" s="218" t="s">
        <v>323</v>
      </c>
      <c r="B8" s="218"/>
      <c r="C8" s="62">
        <v>0.4</v>
      </c>
      <c r="D8" s="62">
        <v>0.31</v>
      </c>
      <c r="E8" s="62">
        <v>10.31</v>
      </c>
      <c r="F8" s="65">
        <v>45.5</v>
      </c>
      <c r="G8" s="61">
        <v>0.02</v>
      </c>
      <c r="H8" s="61">
        <v>5</v>
      </c>
      <c r="I8" s="61">
        <v>0</v>
      </c>
      <c r="J8" s="61">
        <v>0.4</v>
      </c>
      <c r="K8" s="61">
        <v>19</v>
      </c>
      <c r="L8" s="61">
        <v>16</v>
      </c>
      <c r="M8" s="61">
        <v>12</v>
      </c>
      <c r="N8" s="61">
        <v>2.2999999999999998</v>
      </c>
      <c r="O8" s="60"/>
    </row>
    <row r="9" spans="1:15" ht="15">
      <c r="A9" s="218" t="s">
        <v>324</v>
      </c>
      <c r="B9" s="218"/>
      <c r="C9" s="61">
        <v>0.9</v>
      </c>
      <c r="D9" s="61">
        <v>0.2</v>
      </c>
      <c r="E9" s="61">
        <v>8.1</v>
      </c>
      <c r="F9" s="66">
        <v>43</v>
      </c>
      <c r="G9" s="61">
        <v>0.04</v>
      </c>
      <c r="H9" s="61">
        <v>60</v>
      </c>
      <c r="I9" s="61">
        <v>0</v>
      </c>
      <c r="J9" s="61">
        <v>0.2</v>
      </c>
      <c r="K9" s="61">
        <v>34</v>
      </c>
      <c r="L9" s="61">
        <v>23</v>
      </c>
      <c r="M9" s="61">
        <v>13</v>
      </c>
      <c r="N9" s="61">
        <v>0.3</v>
      </c>
      <c r="O9" s="60"/>
    </row>
    <row r="10" spans="1:15" ht="15">
      <c r="A10" s="218" t="s">
        <v>325</v>
      </c>
      <c r="B10" s="218"/>
      <c r="C10" s="61">
        <v>0.8</v>
      </c>
      <c r="D10" s="61">
        <v>0.2</v>
      </c>
      <c r="E10" s="61">
        <v>7.5</v>
      </c>
      <c r="F10" s="66">
        <v>38</v>
      </c>
      <c r="G10" s="61">
        <v>0.06</v>
      </c>
      <c r="H10" s="61">
        <v>38</v>
      </c>
      <c r="I10" s="61">
        <v>0</v>
      </c>
      <c r="J10" s="61">
        <v>0.2</v>
      </c>
      <c r="K10" s="61">
        <v>35</v>
      </c>
      <c r="L10" s="61">
        <v>17</v>
      </c>
      <c r="M10" s="61">
        <v>11</v>
      </c>
      <c r="N10" s="61">
        <v>0.1</v>
      </c>
      <c r="O10" s="60"/>
    </row>
    <row r="11" spans="1:15" ht="15">
      <c r="A11" s="218" t="s">
        <v>326</v>
      </c>
      <c r="B11" s="218"/>
      <c r="C11" s="61">
        <v>1.5</v>
      </c>
      <c r="D11" s="61">
        <v>0.5</v>
      </c>
      <c r="E11" s="61">
        <v>21</v>
      </c>
      <c r="F11" s="66">
        <v>96</v>
      </c>
      <c r="G11" s="61">
        <v>0.04</v>
      </c>
      <c r="H11" s="61">
        <v>10</v>
      </c>
      <c r="I11" s="61">
        <v>0</v>
      </c>
      <c r="J11" s="61">
        <v>0.4</v>
      </c>
      <c r="K11" s="61">
        <v>8</v>
      </c>
      <c r="L11" s="61">
        <v>28</v>
      </c>
      <c r="M11" s="61">
        <v>42</v>
      </c>
      <c r="N11" s="61">
        <v>0.6</v>
      </c>
      <c r="O11" s="60"/>
    </row>
    <row r="12" spans="1:15" ht="15">
      <c r="A12" s="218" t="s">
        <v>327</v>
      </c>
      <c r="B12" s="218"/>
      <c r="C12" s="61">
        <v>0.8</v>
      </c>
      <c r="D12" s="61">
        <v>0.3</v>
      </c>
      <c r="E12" s="61">
        <v>9.6</v>
      </c>
      <c r="F12" s="66">
        <v>49</v>
      </c>
      <c r="G12" s="61">
        <v>0.06</v>
      </c>
      <c r="H12" s="61">
        <v>10</v>
      </c>
      <c r="I12" s="61">
        <v>0</v>
      </c>
      <c r="J12" s="61">
        <v>0.6</v>
      </c>
      <c r="K12" s="61">
        <v>20</v>
      </c>
      <c r="L12" s="61">
        <v>20</v>
      </c>
      <c r="M12" s="61">
        <v>9</v>
      </c>
      <c r="N12" s="61">
        <v>0.5</v>
      </c>
      <c r="O12" s="60"/>
    </row>
    <row r="13" spans="1:15" ht="15">
      <c r="A13" s="217" t="s">
        <v>328</v>
      </c>
      <c r="B13" s="217"/>
      <c r="C13" s="61">
        <v>0.6</v>
      </c>
      <c r="D13" s="61">
        <v>0.6</v>
      </c>
      <c r="E13" s="61">
        <v>15.4</v>
      </c>
      <c r="F13" s="66">
        <v>72</v>
      </c>
      <c r="G13" s="61">
        <v>0.05</v>
      </c>
      <c r="H13" s="61">
        <v>6</v>
      </c>
      <c r="I13" s="61">
        <v>0</v>
      </c>
      <c r="J13" s="61">
        <v>0.4</v>
      </c>
      <c r="K13" s="61">
        <v>30</v>
      </c>
      <c r="L13" s="61">
        <v>22</v>
      </c>
      <c r="M13" s="61">
        <v>17</v>
      </c>
      <c r="N13" s="61">
        <v>0.6</v>
      </c>
      <c r="O13" s="58"/>
    </row>
    <row r="14" spans="1:15" ht="15">
      <c r="A14" s="217" t="s">
        <v>329</v>
      </c>
      <c r="B14" s="217"/>
      <c r="C14" s="61">
        <v>0.8</v>
      </c>
      <c r="D14" s="61">
        <v>0.4</v>
      </c>
      <c r="E14" s="61">
        <v>7.5</v>
      </c>
      <c r="F14" s="66">
        <v>41</v>
      </c>
      <c r="G14" s="61">
        <v>0.03</v>
      </c>
      <c r="H14" s="61">
        <v>60</v>
      </c>
      <c r="I14" s="61">
        <v>0</v>
      </c>
      <c r="J14" s="61">
        <v>0.5</v>
      </c>
      <c r="K14" s="61">
        <v>40</v>
      </c>
      <c r="L14" s="61">
        <v>23</v>
      </c>
      <c r="M14" s="61">
        <v>18</v>
      </c>
      <c r="N14" s="61">
        <v>1.2</v>
      </c>
      <c r="O14" s="58"/>
    </row>
    <row r="15" spans="1:15" ht="15">
      <c r="A15" s="216" t="s">
        <v>330</v>
      </c>
      <c r="B15" s="216"/>
      <c r="C15" s="61">
        <v>0.8</v>
      </c>
      <c r="D15" s="61">
        <v>0.2</v>
      </c>
      <c r="E15" s="61">
        <v>10.6</v>
      </c>
      <c r="F15" s="66">
        <v>52</v>
      </c>
      <c r="G15" s="61">
        <v>0.03</v>
      </c>
      <c r="H15" s="61">
        <v>15</v>
      </c>
      <c r="I15" s="61">
        <v>0</v>
      </c>
      <c r="J15" s="61">
        <v>0.3</v>
      </c>
      <c r="K15" s="61">
        <v>37</v>
      </c>
      <c r="L15" s="61">
        <v>30</v>
      </c>
      <c r="M15" s="61">
        <v>26</v>
      </c>
      <c r="N15" s="61">
        <v>0.5</v>
      </c>
      <c r="O15" s="60"/>
    </row>
    <row r="16" spans="1:15" ht="15">
      <c r="A16" s="216" t="s">
        <v>331</v>
      </c>
      <c r="B16" s="216"/>
      <c r="C16" s="61">
        <v>1.1000000000000001</v>
      </c>
      <c r="D16" s="61">
        <v>0.4</v>
      </c>
      <c r="E16" s="61">
        <v>10.6</v>
      </c>
      <c r="F16" s="66">
        <v>52</v>
      </c>
      <c r="G16" s="61">
        <v>0.01</v>
      </c>
      <c r="H16" s="61">
        <v>15</v>
      </c>
      <c r="I16" s="61">
        <v>0</v>
      </c>
      <c r="J16" s="61">
        <v>0.3</v>
      </c>
      <c r="K16" s="61">
        <v>33</v>
      </c>
      <c r="L16" s="61">
        <v>28</v>
      </c>
      <c r="M16" s="61">
        <v>24</v>
      </c>
      <c r="N16" s="61">
        <v>1.8</v>
      </c>
      <c r="O16" s="64"/>
    </row>
    <row r="17" spans="1:14" ht="15">
      <c r="A17" s="217" t="s">
        <v>332</v>
      </c>
      <c r="B17" s="217"/>
      <c r="C17" s="61">
        <v>0.2</v>
      </c>
      <c r="D17" s="61">
        <v>0.1</v>
      </c>
      <c r="E17" s="61">
        <v>7.9</v>
      </c>
      <c r="F17" s="66">
        <v>34</v>
      </c>
      <c r="G17" s="61">
        <v>0.02</v>
      </c>
      <c r="H17" s="61">
        <v>13</v>
      </c>
      <c r="I17" s="61">
        <v>0</v>
      </c>
      <c r="J17" s="61">
        <v>0.3</v>
      </c>
      <c r="K17" s="61">
        <v>27</v>
      </c>
      <c r="L17" s="61">
        <v>25</v>
      </c>
      <c r="M17" s="61">
        <v>21</v>
      </c>
      <c r="N17" s="61">
        <v>1.9</v>
      </c>
    </row>
    <row r="18" spans="1:14" ht="15">
      <c r="A18" s="216" t="s">
        <v>333</v>
      </c>
      <c r="B18" s="216"/>
      <c r="C18" s="61">
        <v>0.9</v>
      </c>
      <c r="D18" s="61">
        <v>0.1</v>
      </c>
      <c r="E18" s="61">
        <v>9</v>
      </c>
      <c r="F18" s="66">
        <v>44</v>
      </c>
      <c r="G18" s="61">
        <v>0.03</v>
      </c>
      <c r="H18" s="61">
        <v>10</v>
      </c>
      <c r="I18" s="61">
        <v>0</v>
      </c>
      <c r="J18" s="61">
        <v>1.1000000000000001</v>
      </c>
      <c r="K18" s="61">
        <v>28</v>
      </c>
      <c r="L18" s="61">
        <v>26</v>
      </c>
      <c r="M18" s="61">
        <v>8</v>
      </c>
      <c r="N18" s="61">
        <v>0.7</v>
      </c>
    </row>
    <row r="19" spans="1:14" ht="15">
      <c r="A19" s="216" t="s">
        <v>334</v>
      </c>
      <c r="B19" s="216"/>
      <c r="C19" s="61">
        <v>0.9</v>
      </c>
      <c r="D19" s="61">
        <v>0.1</v>
      </c>
      <c r="E19" s="61">
        <v>9.5</v>
      </c>
      <c r="F19" s="66">
        <v>45</v>
      </c>
      <c r="G19" s="61">
        <v>0.04</v>
      </c>
      <c r="H19" s="61">
        <v>10</v>
      </c>
      <c r="I19" s="61">
        <v>0</v>
      </c>
      <c r="J19" s="61">
        <v>1.1000000000000001</v>
      </c>
      <c r="K19" s="61">
        <v>20</v>
      </c>
      <c r="L19" s="61">
        <v>34</v>
      </c>
      <c r="M19" s="61">
        <v>16</v>
      </c>
      <c r="N19" s="61">
        <v>0.6</v>
      </c>
    </row>
  </sheetData>
  <mergeCells count="21">
    <mergeCell ref="A12:B12"/>
    <mergeCell ref="K1:N1"/>
    <mergeCell ref="A2:N2"/>
    <mergeCell ref="A3:B3"/>
    <mergeCell ref="A4:B6"/>
    <mergeCell ref="C4:E5"/>
    <mergeCell ref="F4:F6"/>
    <mergeCell ref="G4:J5"/>
    <mergeCell ref="K4:N5"/>
    <mergeCell ref="A7:B7"/>
    <mergeCell ref="A8:B8"/>
    <mergeCell ref="A9:B9"/>
    <mergeCell ref="A10:B10"/>
    <mergeCell ref="A11:B11"/>
    <mergeCell ref="A19:B19"/>
    <mergeCell ref="A13:B13"/>
    <mergeCell ref="A14:B14"/>
    <mergeCell ref="A15:B15"/>
    <mergeCell ref="A16:B16"/>
    <mergeCell ref="A17:B17"/>
    <mergeCell ref="A18:B18"/>
  </mergeCells>
  <pageMargins left="0.7" right="0.7" top="0.75" bottom="0.75" header="0.3" footer="0.3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ЦМ с витаминами</vt:lpstr>
      <vt:lpstr>ЦМ по САНПИН</vt:lpstr>
      <vt:lpstr>ЗАВТРАКИ</vt:lpstr>
      <vt:lpstr>ОБЕДЫ</vt:lpstr>
      <vt:lpstr>ПОЛДНИКИ</vt:lpstr>
      <vt:lpstr>ИТОГО</vt:lpstr>
      <vt:lpstr>ТАБЛИЦА ПОВТОРОВ БЛЮД</vt:lpstr>
      <vt:lpstr>ПРИЛОЖЕНИЕ</vt:lpstr>
      <vt:lpstr>'ЦМ по САНПИН'!Область_печати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Buh17</cp:lastModifiedBy>
  <cp:lastPrinted>2025-03-25T07:32:58Z</cp:lastPrinted>
  <dcterms:created xsi:type="dcterms:W3CDTF">2025-03-24T17:17:56Z</dcterms:created>
  <dcterms:modified xsi:type="dcterms:W3CDTF">2025-03-25T07:33:04Z</dcterms:modified>
</cp:coreProperties>
</file>